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 activeTab="5"/>
  </bookViews>
  <sheets>
    <sheet name="PPNC" sheetId="1" r:id="rId1"/>
    <sheet name="PRC" sheetId="5" r:id="rId2"/>
    <sheet name="PPPLoP" sheetId="2" r:id="rId3"/>
    <sheet name="IBNR" sheetId="3" r:id="rId4"/>
    <sheet name="PGILS" sheetId="4" r:id="rId5"/>
    <sheet name="Estabilización" sheetId="6" r:id="rId6"/>
  </sheets>
  <calcPr calcId="145621" iterateDelta="1E-4"/>
</workbook>
</file>

<file path=xl/calcChain.xml><?xml version="1.0" encoding="utf-8"?>
<calcChain xmlns="http://schemas.openxmlformats.org/spreadsheetml/2006/main">
  <c r="E6" i="6" l="1"/>
  <c r="C23" i="6" l="1"/>
  <c r="C8" i="6"/>
  <c r="D7" i="6"/>
  <c r="P15" i="6"/>
  <c r="O15" i="6"/>
  <c r="N15" i="6"/>
  <c r="L15" i="6"/>
  <c r="K15" i="6"/>
  <c r="E15" i="6"/>
  <c r="D15" i="6"/>
  <c r="Q14" i="6"/>
  <c r="M14" i="6"/>
  <c r="R14" i="6" s="1"/>
  <c r="F14" i="6"/>
  <c r="G14" i="6" s="1"/>
  <c r="Q13" i="6"/>
  <c r="M13" i="6"/>
  <c r="F13" i="6"/>
  <c r="E7" i="6" l="1"/>
  <c r="D22" i="6" s="1"/>
  <c r="E22" i="6" s="1"/>
  <c r="F15" i="6"/>
  <c r="R13" i="6"/>
  <c r="M15" i="6"/>
  <c r="Q15" i="6"/>
  <c r="G13" i="6"/>
  <c r="G15" i="6" s="1"/>
  <c r="D21" i="6"/>
  <c r="H14" i="6"/>
  <c r="S14" i="6"/>
  <c r="I22" i="6" s="1"/>
  <c r="C50" i="5"/>
  <c r="C48" i="5"/>
  <c r="D46" i="5"/>
  <c r="C45" i="5"/>
  <c r="C44" i="5"/>
  <c r="C43" i="5"/>
  <c r="C42" i="5"/>
  <c r="C41" i="5"/>
  <c r="E39" i="5"/>
  <c r="D39" i="5"/>
  <c r="C38" i="5"/>
  <c r="C37" i="5"/>
  <c r="D35" i="5"/>
  <c r="C27" i="5"/>
  <c r="E25" i="5"/>
  <c r="C26" i="5"/>
  <c r="E15" i="5"/>
  <c r="C23" i="5"/>
  <c r="C22" i="5"/>
  <c r="D20" i="5"/>
  <c r="E8" i="6" l="1"/>
  <c r="H13" i="6"/>
  <c r="J13" i="6" s="1"/>
  <c r="D23" i="6"/>
  <c r="J14" i="6"/>
  <c r="F22" i="6" s="1"/>
  <c r="G22" i="6" s="1"/>
  <c r="H22" i="6" s="1"/>
  <c r="J22" i="6" s="1"/>
  <c r="K22" i="6" s="1"/>
  <c r="E21" i="6"/>
  <c r="E23" i="6" s="1"/>
  <c r="R15" i="6"/>
  <c r="S13" i="6"/>
  <c r="D34" i="5"/>
  <c r="D32" i="5" s="1"/>
  <c r="C25" i="5"/>
  <c r="E46" i="5"/>
  <c r="C40" i="5"/>
  <c r="C39" i="5" s="1"/>
  <c r="C21" i="5"/>
  <c r="D15" i="5"/>
  <c r="C29" i="5"/>
  <c r="C49" i="5"/>
  <c r="C28" i="5"/>
  <c r="C36" i="5"/>
  <c r="C35" i="5" s="1"/>
  <c r="C20" i="5"/>
  <c r="E20" i="5"/>
  <c r="C24" i="5"/>
  <c r="D25" i="5"/>
  <c r="D14" i="5" s="1"/>
  <c r="E35" i="5"/>
  <c r="E34" i="5" s="1"/>
  <c r="E32" i="5" s="1"/>
  <c r="C47" i="5"/>
  <c r="C46" i="5" s="1"/>
  <c r="H15" i="6" l="1"/>
  <c r="J15" i="6"/>
  <c r="F21" i="6"/>
  <c r="I21" i="6"/>
  <c r="S15" i="6"/>
  <c r="C34" i="5"/>
  <c r="C32" i="5" s="1"/>
  <c r="C15" i="5"/>
  <c r="E19" i="5"/>
  <c r="E17" i="5" s="1"/>
  <c r="E12" i="5" s="1"/>
  <c r="E14" i="5"/>
  <c r="C19" i="5"/>
  <c r="C17" i="5" s="1"/>
  <c r="C14" i="5"/>
  <c r="D19" i="5"/>
  <c r="D17" i="5" s="1"/>
  <c r="D12" i="5" s="1"/>
  <c r="I23" i="6" l="1"/>
  <c r="F23" i="6"/>
  <c r="G21" i="6"/>
  <c r="H21" i="6" s="1"/>
  <c r="C12" i="5"/>
  <c r="C10" i="5" s="1"/>
  <c r="C6" i="5" s="1"/>
  <c r="J21" i="6" l="1"/>
  <c r="K21" i="6" s="1"/>
  <c r="G23" i="6"/>
  <c r="B25" i="3"/>
  <c r="D19" i="3"/>
  <c r="G6" i="1"/>
  <c r="G4" i="1"/>
  <c r="D6" i="2"/>
  <c r="A4" i="2"/>
  <c r="A5" i="2" s="1"/>
  <c r="A6" i="2" s="1"/>
  <c r="A3" i="2"/>
  <c r="A5" i="1"/>
  <c r="A6" i="1" s="1"/>
  <c r="A7" i="1" s="1"/>
  <c r="A8" i="1" s="1"/>
  <c r="A9" i="1" s="1"/>
  <c r="A10" i="1" s="1"/>
  <c r="A11" i="1" s="1"/>
  <c r="A12" i="1" s="1"/>
  <c r="A13" i="1" s="1"/>
  <c r="H23" i="6" l="1"/>
  <c r="J23" i="6"/>
  <c r="G5" i="1"/>
  <c r="G7" i="1"/>
  <c r="G8" i="1"/>
  <c r="G9" i="1"/>
  <c r="G10" i="1"/>
  <c r="G11" i="1"/>
  <c r="G12" i="1"/>
  <c r="G13" i="1"/>
  <c r="F5" i="1"/>
  <c r="F6" i="1"/>
  <c r="F7" i="1"/>
  <c r="F8" i="1"/>
  <c r="F9" i="1"/>
  <c r="F10" i="1"/>
  <c r="F11" i="1"/>
  <c r="F12" i="1"/>
  <c r="F13" i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I13" i="1" s="1"/>
  <c r="F4" i="1"/>
  <c r="E4" i="1"/>
  <c r="H4" i="1" s="1"/>
  <c r="I9" i="1" l="1"/>
  <c r="I5" i="1"/>
  <c r="K23" i="6"/>
  <c r="I12" i="1"/>
  <c r="I8" i="1"/>
  <c r="I10" i="1"/>
  <c r="I6" i="1"/>
  <c r="I11" i="1"/>
  <c r="I7" i="1"/>
  <c r="I4" i="1"/>
  <c r="I15" i="1" l="1"/>
  <c r="C6" i="4" l="1"/>
  <c r="C8" i="4" s="1"/>
  <c r="C13" i="4" l="1"/>
  <c r="M19" i="3"/>
  <c r="J19" i="3"/>
  <c r="G25" i="3"/>
  <c r="H25" i="3" s="1"/>
  <c r="G19" i="3"/>
  <c r="J12" i="3"/>
  <c r="G12" i="3"/>
  <c r="D12" i="3"/>
  <c r="C25" i="3" s="1"/>
  <c r="D25" i="3" s="1"/>
  <c r="D3" i="2"/>
  <c r="D4" i="2"/>
  <c r="D5" i="2"/>
  <c r="D2" i="2"/>
  <c r="I25" i="3" l="1"/>
  <c r="D8" i="2"/>
</calcChain>
</file>

<file path=xl/sharedStrings.xml><?xml version="1.0" encoding="utf-8"?>
<sst xmlns="http://schemas.openxmlformats.org/spreadsheetml/2006/main" count="174" uniqueCount="128">
  <si>
    <t>PPNC</t>
  </si>
  <si>
    <t>PPPLoP</t>
  </si>
  <si>
    <t>Provisión IBNR Sin Corrección</t>
  </si>
  <si>
    <t>Corrección</t>
  </si>
  <si>
    <t>Provisión IBNR con Corrección</t>
  </si>
  <si>
    <t>N(t)</t>
  </si>
  <si>
    <t>C(t)</t>
  </si>
  <si>
    <t>N(t)*C(t)</t>
  </si>
  <si>
    <t>IBNR Reales</t>
  </si>
  <si>
    <t>Insuficiencia</t>
  </si>
  <si>
    <t>% corrección</t>
  </si>
  <si>
    <t>Nº siniestros</t>
  </si>
  <si>
    <t>Coste Total</t>
  </si>
  <si>
    <t>Coste medio</t>
  </si>
  <si>
    <t>N (t-3)</t>
  </si>
  <si>
    <t>C (t-3)</t>
  </si>
  <si>
    <t>N (t-2)</t>
  </si>
  <si>
    <t>C (t-2)</t>
  </si>
  <si>
    <t>N (t--1)</t>
  </si>
  <si>
    <t>C (t-1)</t>
  </si>
  <si>
    <t>Nº siniestros Pendientes declaración</t>
  </si>
  <si>
    <t>PRIMAS DEVENGADAS DEL EJERCICIO</t>
  </si>
  <si>
    <t>Año 2016</t>
  </si>
  <si>
    <t>P (t-3)</t>
  </si>
  <si>
    <t>P (t-2)</t>
  </si>
  <si>
    <t>P (t-1)</t>
  </si>
  <si>
    <t>P (t)</t>
  </si>
  <si>
    <t>Nº siniestros Declarados del Ejercicio</t>
  </si>
  <si>
    <t>Q (t-3)</t>
  </si>
  <si>
    <t>Q (t-2)</t>
  </si>
  <si>
    <t>Q (t-1)</t>
  </si>
  <si>
    <t>Q (t)</t>
  </si>
  <si>
    <t xml:space="preserve">GIS </t>
  </si>
  <si>
    <t>Pagos del ejercicio</t>
  </si>
  <si>
    <t>Variac PPPLoP+IBNR</t>
  </si>
  <si>
    <t>Siniestralidad</t>
  </si>
  <si>
    <t>%</t>
  </si>
  <si>
    <t>IBNR</t>
  </si>
  <si>
    <t>PRIMA NETA</t>
  </si>
  <si>
    <t>RECARGO SEGURIDAD</t>
  </si>
  <si>
    <t>DÍAS TOTALES RECIBO</t>
  </si>
  <si>
    <t>DÍAS NO CONSUMIDOS RECIBO</t>
  </si>
  <si>
    <t>BASE CÁLCULO PPNC</t>
  </si>
  <si>
    <t>INICIO_VIGENCIA_RECIBO</t>
  </si>
  <si>
    <t>FIN_VIGENCIA_RECIBO</t>
  </si>
  <si>
    <t>RECIBO</t>
  </si>
  <si>
    <t>EXPEDIENTE</t>
  </si>
  <si>
    <t>PAGOS</t>
  </si>
  <si>
    <t>Año 2019</t>
  </si>
  <si>
    <t>Año 2018</t>
  </si>
  <si>
    <t>Año 2017</t>
  </si>
  <si>
    <t>Prov IBNR 2018</t>
  </si>
  <si>
    <t>PGILS</t>
  </si>
  <si>
    <t>Cierre 31 Dic 2019</t>
  </si>
  <si>
    <t>Periodo Referencia</t>
  </si>
  <si>
    <t>PROVISIÓN PARA RIESGOS EN CURSO</t>
  </si>
  <si>
    <t>(Datos en euros)</t>
  </si>
  <si>
    <t>PRC</t>
  </si>
  <si>
    <t>PPNC Neta de Reaseguro</t>
  </si>
  <si>
    <t>% Insuficiencia</t>
  </si>
  <si>
    <t>Resultado a efectos cálculo PRC</t>
  </si>
  <si>
    <t>Resultado Seguro Directo</t>
  </si>
  <si>
    <t>Resultado Reaseguro Cedido</t>
  </si>
  <si>
    <t xml:space="preserve">Ingresos </t>
  </si>
  <si>
    <t xml:space="preserve">        I.1. Primas Imputadas al Ejercicio, Netas de Reaseguro</t>
  </si>
  <si>
    <t xml:space="preserve">            a) Primas devengadas</t>
  </si>
  <si>
    <t xml:space="preserve">                a1) Seguro directo</t>
  </si>
  <si>
    <t xml:space="preserve">                a2) Reaseguro aceptado</t>
  </si>
  <si>
    <t xml:space="preserve">                a3)Primas pendientes de cobro </t>
  </si>
  <si>
    <t xml:space="preserve">            b) Primas del reaseguro cedido (-)</t>
  </si>
  <si>
    <t xml:space="preserve">            c) Variación de la provisión para primas no consumidas y para riesgos en curso </t>
  </si>
  <si>
    <t xml:space="preserve">                c1) Seguro directo</t>
  </si>
  <si>
    <t xml:space="preserve">                c2) Reaseguro aceptado</t>
  </si>
  <si>
    <t xml:space="preserve">            d) Variación de la provisión para primas no consumidas, reaseguro cedido (+ ó -)</t>
  </si>
  <si>
    <t xml:space="preserve">        I.3. Otros Ingresos Técnicos</t>
  </si>
  <si>
    <t>Gastos</t>
  </si>
  <si>
    <t xml:space="preserve">        I.4. Siniestralidad del Ejercicio, Neta de Reaseguro (Ocurrencia del ejercicio)</t>
  </si>
  <si>
    <t xml:space="preserve">            a) Prestaciones y gastos pagados</t>
  </si>
  <si>
    <t xml:space="preserve">                a1) Seguro directo (incluidos GIS)</t>
  </si>
  <si>
    <t xml:space="preserve">                a3) Reaseguro cedido (-)</t>
  </si>
  <si>
    <t xml:space="preserve">            b) Provisión para prestaciones (+ ó -)</t>
  </si>
  <si>
    <t xml:space="preserve">                b1) Seguro directo</t>
  </si>
  <si>
    <t xml:space="preserve">                b2) Reaseguro aceptado</t>
  </si>
  <si>
    <t xml:space="preserve">                b3) Reaseguro cedido (-)</t>
  </si>
  <si>
    <t xml:space="preserve">        I.5. Variación de otras Provisiones Técnicas, Netas de Reaseguro (+ ó -)</t>
  </si>
  <si>
    <t xml:space="preserve">        I.6. Participación en Beneficios y Extornos</t>
  </si>
  <si>
    <t xml:space="preserve">        I. 7. Gastos de Explotación Netos</t>
  </si>
  <si>
    <t xml:space="preserve">            a) Gastos de adquisición </t>
  </si>
  <si>
    <t xml:space="preserve">            b) Gastos de administración </t>
  </si>
  <si>
    <t xml:space="preserve">            c) Comisiones y participaciones en el reaseguro cedido y retrocedido</t>
  </si>
  <si>
    <t xml:space="preserve">        I. 8. Otros Gastos Técnicos (+ ó -) (Neteados con Ingresos)</t>
  </si>
  <si>
    <t xml:space="preserve">        I.9. Gastos del inmovilizado material y de las inversiones</t>
  </si>
  <si>
    <t>APLICACIÓN</t>
  </si>
  <si>
    <t>Priesgo</t>
  </si>
  <si>
    <t>Límite</t>
  </si>
  <si>
    <t>Ajuste PRC</t>
  </si>
  <si>
    <t>Límite ajustado por PRC</t>
  </si>
  <si>
    <t>Var PPPLoP+IBNR+PGILS</t>
  </si>
  <si>
    <t>Exceso Siniestralidad</t>
  </si>
  <si>
    <t>Prima de Riesgo</t>
  </si>
  <si>
    <t>SD</t>
  </si>
  <si>
    <t>RA</t>
  </si>
  <si>
    <t>RC</t>
  </si>
  <si>
    <t xml:space="preserve"> Propia Retención</t>
  </si>
  <si>
    <t>Rc general</t>
  </si>
  <si>
    <t>RC Autos</t>
  </si>
  <si>
    <t>Recargo de Seguridad</t>
  </si>
  <si>
    <t>Recargo de Seguridad ajustado por PRC</t>
  </si>
  <si>
    <t>DOTACIÓN</t>
  </si>
  <si>
    <t>RC General</t>
  </si>
  <si>
    <t>RC Autos Oligatorio</t>
  </si>
  <si>
    <t>MOVIMIENTO PROVISIÓN ESTABILIZACIÓN</t>
  </si>
  <si>
    <t>Dotación</t>
  </si>
  <si>
    <t>Exceso</t>
  </si>
  <si>
    <t>Exceso Límite</t>
  </si>
  <si>
    <t>Primas Devengadas 2019</t>
  </si>
  <si>
    <t>Pagos Prestaciones 2019</t>
  </si>
  <si>
    <t>GIS 2019</t>
  </si>
  <si>
    <t>+ Dotación 2019</t>
  </si>
  <si>
    <t>Aplicación 2019</t>
  </si>
  <si>
    <t>+ Dotación 2019 con Límite</t>
  </si>
  <si>
    <t>Res. Estab.</t>
  </si>
  <si>
    <t>Fecha de Cierre</t>
  </si>
  <si>
    <t>COSTE ESTIMADO</t>
  </si>
  <si>
    <r>
      <t xml:space="preserve">        I.2. Ingresos del inmovilizado material y de las inversiones (</t>
    </r>
    <r>
      <rPr>
        <i/>
        <sz val="11"/>
        <rFont val="Calibri"/>
        <family val="2"/>
        <scheme val="minor"/>
      </rPr>
      <t>Neteados con Gastos</t>
    </r>
    <r>
      <rPr>
        <i/>
        <sz val="11"/>
        <color theme="1"/>
        <rFont val="Calibri"/>
        <family val="2"/>
        <scheme val="minor"/>
      </rPr>
      <t>)</t>
    </r>
  </si>
  <si>
    <r>
      <t xml:space="preserve">            c) Gastos imputables a prestaciones (</t>
    </r>
    <r>
      <rPr>
        <i/>
        <sz val="11"/>
        <rFont val="Calibri"/>
        <family val="2"/>
        <scheme val="minor"/>
      </rPr>
      <t>Incluidos en Prestaciones pagadas</t>
    </r>
    <r>
      <rPr>
        <sz val="11"/>
        <rFont val="Calibri"/>
        <family val="2"/>
        <scheme val="minor"/>
      </rPr>
      <t>)</t>
    </r>
  </si>
  <si>
    <t xml:space="preserve">RC Autos </t>
  </si>
  <si>
    <t>Res. Estab.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</si>
</sst>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-C0A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97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4" fillId="0" borderId="0" xfId="2" applyFont="1" applyFill="1" applyBorder="1" applyProtection="1"/>
    <xf numFmtId="0" fontId="5" fillId="0" borderId="0" xfId="2" applyFont="1" applyFill="1" applyBorder="1" applyProtection="1"/>
    <xf numFmtId="0" fontId="5" fillId="0" borderId="5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left"/>
    </xf>
    <xf numFmtId="0" fontId="4" fillId="0" borderId="0" xfId="2" applyFont="1" applyFill="1" applyBorder="1"/>
    <xf numFmtId="3" fontId="4" fillId="0" borderId="0" xfId="2" applyNumberFormat="1" applyFont="1" applyFill="1" applyBorder="1" applyAlignment="1" applyProtection="1"/>
    <xf numFmtId="3" fontId="4" fillId="0" borderId="0" xfId="2" applyNumberFormat="1" applyFont="1" applyFill="1" applyBorder="1" applyProtection="1"/>
    <xf numFmtId="0" fontId="4" fillId="0" borderId="4" xfId="2" applyFont="1" applyFill="1" applyBorder="1" applyProtection="1"/>
    <xf numFmtId="14" fontId="5" fillId="0" borderId="5" xfId="2" applyNumberFormat="1" applyFont="1" applyFill="1" applyBorder="1" applyAlignment="1">
      <alignment horizontal="center"/>
    </xf>
    <xf numFmtId="0" fontId="6" fillId="0" borderId="5" xfId="2" applyFont="1" applyFill="1" applyBorder="1" applyAlignment="1" applyProtection="1">
      <alignment horizontal="center"/>
    </xf>
    <xf numFmtId="0" fontId="4" fillId="0" borderId="10" xfId="2" applyFont="1" applyFill="1" applyBorder="1" applyProtection="1"/>
    <xf numFmtId="0" fontId="2" fillId="0" borderId="0" xfId="0" applyFont="1"/>
    <xf numFmtId="4" fontId="2" fillId="0" borderId="0" xfId="0" applyNumberFormat="1" applyFont="1"/>
    <xf numFmtId="4" fontId="4" fillId="0" borderId="0" xfId="0" applyNumberFormat="1" applyFont="1" applyFill="1" applyAlignment="1"/>
    <xf numFmtId="0" fontId="4" fillId="0" borderId="0" xfId="0" applyFont="1" applyFill="1" applyAlignme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8" fillId="0" borderId="0" xfId="2" applyNumberFormat="1" applyFont="1" applyFill="1" applyAlignment="1" applyProtection="1">
      <alignment horizontal="center"/>
    </xf>
    <xf numFmtId="0" fontId="4" fillId="0" borderId="5" xfId="2" applyFont="1" applyFill="1" applyBorder="1" applyAlignment="1">
      <alignment horizontal="center"/>
    </xf>
    <xf numFmtId="3" fontId="4" fillId="0" borderId="5" xfId="2" applyNumberFormat="1" applyFont="1" applyFill="1" applyBorder="1" applyAlignment="1">
      <alignment horizontal="center"/>
    </xf>
    <xf numFmtId="4" fontId="4" fillId="0" borderId="5" xfId="2" applyNumberFormat="1" applyFont="1" applyFill="1" applyBorder="1" applyAlignment="1">
      <alignment horizontal="center"/>
    </xf>
    <xf numFmtId="0" fontId="4" fillId="0" borderId="0" xfId="2" applyFont="1" applyFill="1" applyBorder="1" applyAlignment="1" applyProtection="1">
      <alignment horizontal="center"/>
    </xf>
    <xf numFmtId="3" fontId="4" fillId="0" borderId="5" xfId="2" applyNumberFormat="1" applyFont="1" applyFill="1" applyBorder="1" applyAlignment="1" applyProtection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alignment horizontal="center"/>
    </xf>
    <xf numFmtId="4" fontId="4" fillId="0" borderId="5" xfId="2" applyNumberFormat="1" applyFont="1" applyFill="1" applyBorder="1" applyAlignment="1" applyProtection="1">
      <alignment horizontal="center"/>
    </xf>
    <xf numFmtId="0" fontId="4" fillId="0" borderId="0" xfId="0" applyFont="1" applyFill="1"/>
    <xf numFmtId="4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4" fillId="0" borderId="0" xfId="0" applyNumberFormat="1" applyFont="1"/>
    <xf numFmtId="4" fontId="4" fillId="0" borderId="5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 applyFill="1"/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4" fontId="0" fillId="0" borderId="11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5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0" fontId="4" fillId="0" borderId="21" xfId="0" applyNumberFormat="1" applyFont="1" applyFill="1" applyBorder="1" applyAlignment="1">
      <alignment horizontal="center"/>
    </xf>
    <xf numFmtId="4" fontId="4" fillId="0" borderId="21" xfId="0" applyNumberFormat="1" applyFont="1" applyFill="1" applyBorder="1" applyAlignment="1">
      <alignment horizontal="center"/>
    </xf>
    <xf numFmtId="4" fontId="4" fillId="0" borderId="8" xfId="0" applyNumberFormat="1" applyFont="1" applyFill="1" applyBorder="1" applyAlignment="1">
      <alignment horizontal="center"/>
    </xf>
    <xf numFmtId="4" fontId="4" fillId="0" borderId="9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8" fillId="0" borderId="0" xfId="0" applyFont="1"/>
    <xf numFmtId="4" fontId="8" fillId="0" borderId="0" xfId="0" applyNumberFormat="1" applyFont="1" applyBorder="1"/>
    <xf numFmtId="10" fontId="4" fillId="0" borderId="22" xfId="0" applyNumberFormat="1" applyFont="1" applyFill="1" applyBorder="1" applyAlignment="1">
      <alignment horizontal="center"/>
    </xf>
    <xf numFmtId="4" fontId="4" fillId="0" borderId="22" xfId="0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/>
    </xf>
    <xf numFmtId="4" fontId="4" fillId="0" borderId="23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23" xfId="0" applyNumberFormat="1" applyFont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/>
    <xf numFmtId="0" fontId="6" fillId="0" borderId="0" xfId="0" quotePrefix="1" applyFont="1" applyFill="1" applyBorder="1" applyAlignment="1">
      <alignment horizontal="center"/>
    </xf>
    <xf numFmtId="4" fontId="8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Border="1"/>
    <xf numFmtId="4" fontId="6" fillId="0" borderId="0" xfId="0" applyNumberFormat="1" applyFont="1" applyBorder="1"/>
    <xf numFmtId="4" fontId="5" fillId="0" borderId="0" xfId="0" applyNumberFormat="1" applyFont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2" borderId="0" xfId="0" applyFont="1" applyFill="1" applyBorder="1"/>
    <xf numFmtId="0" fontId="2" fillId="2" borderId="5" xfId="0" applyFont="1" applyFill="1" applyBorder="1"/>
    <xf numFmtId="0" fontId="9" fillId="2" borderId="0" xfId="0" applyFont="1" applyFill="1"/>
    <xf numFmtId="4" fontId="0" fillId="2" borderId="2" xfId="0" applyNumberFormat="1" applyFont="1" applyFill="1" applyBorder="1" applyAlignment="1">
      <alignment horizontal="center"/>
    </xf>
    <xf numFmtId="0" fontId="10" fillId="2" borderId="5" xfId="0" applyFont="1" applyFill="1" applyBorder="1"/>
    <xf numFmtId="4" fontId="10" fillId="2" borderId="5" xfId="0" applyNumberFormat="1" applyFont="1" applyFill="1" applyBorder="1" applyAlignment="1">
      <alignment horizontal="center"/>
    </xf>
    <xf numFmtId="4" fontId="0" fillId="2" borderId="8" xfId="0" applyNumberFormat="1" applyFont="1" applyFill="1" applyBorder="1" applyAlignment="1">
      <alignment horizontal="center"/>
    </xf>
    <xf numFmtId="4" fontId="0" fillId="2" borderId="9" xfId="0" applyNumberFormat="1" applyFont="1" applyFill="1" applyBorder="1" applyAlignment="1">
      <alignment horizontal="center"/>
    </xf>
    <xf numFmtId="0" fontId="0" fillId="2" borderId="4" xfId="0" applyFont="1" applyFill="1" applyBorder="1"/>
    <xf numFmtId="4" fontId="0" fillId="2" borderId="10" xfId="0" applyNumberFormat="1" applyFon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/>
    </xf>
    <xf numFmtId="4" fontId="0" fillId="2" borderId="12" xfId="0" applyNumberFormat="1" applyFont="1" applyFill="1" applyBorder="1" applyAlignment="1">
      <alignment horizontal="center"/>
    </xf>
    <xf numFmtId="0" fontId="9" fillId="2" borderId="7" xfId="0" applyFont="1" applyFill="1" applyBorder="1"/>
    <xf numFmtId="4" fontId="9" fillId="2" borderId="10" xfId="0" applyNumberFormat="1" applyFont="1" applyFill="1" applyBorder="1" applyAlignment="1">
      <alignment horizontal="center"/>
    </xf>
    <xf numFmtId="0" fontId="9" fillId="2" borderId="6" xfId="0" applyFont="1" applyFill="1" applyBorder="1"/>
    <xf numFmtId="10" fontId="9" fillId="2" borderId="10" xfId="1" applyNumberFormat="1" applyFont="1" applyFill="1" applyBorder="1" applyAlignment="1">
      <alignment horizontal="center"/>
    </xf>
    <xf numFmtId="10" fontId="9" fillId="2" borderId="0" xfId="1" applyNumberFormat="1" applyFont="1" applyFill="1" applyBorder="1" applyAlignment="1">
      <alignment horizontal="center"/>
    </xf>
    <xf numFmtId="10" fontId="9" fillId="2" borderId="12" xfId="1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0" fontId="9" fillId="2" borderId="19" xfId="0" applyFont="1" applyFill="1" applyBorder="1"/>
    <xf numFmtId="4" fontId="6" fillId="2" borderId="13" xfId="0" applyNumberFormat="1" applyFont="1" applyFill="1" applyBorder="1" applyAlignment="1">
      <alignment horizontal="center"/>
    </xf>
    <xf numFmtId="4" fontId="6" fillId="2" borderId="14" xfId="0" applyNumberFormat="1" applyFont="1" applyFill="1" applyBorder="1" applyAlignment="1">
      <alignment horizontal="center"/>
    </xf>
    <xf numFmtId="4" fontId="6" fillId="2" borderId="15" xfId="0" applyNumberFormat="1" applyFont="1" applyFill="1" applyBorder="1" applyAlignment="1">
      <alignment horizontal="center"/>
    </xf>
    <xf numFmtId="0" fontId="10" fillId="2" borderId="4" xfId="0" applyFont="1" applyFill="1" applyBorder="1"/>
    <xf numFmtId="4" fontId="5" fillId="2" borderId="10" xfId="0" applyNumberFormat="1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center"/>
    </xf>
    <xf numFmtId="4" fontId="10" fillId="2" borderId="12" xfId="0" applyNumberFormat="1" applyFont="1" applyFill="1" applyBorder="1" applyAlignment="1">
      <alignment horizontal="center"/>
    </xf>
    <xf numFmtId="0" fontId="2" fillId="2" borderId="4" xfId="0" applyFont="1" applyFill="1" applyBorder="1"/>
    <xf numFmtId="4" fontId="4" fillId="2" borderId="0" xfId="0" applyNumberFormat="1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0" fontId="6" fillId="2" borderId="19" xfId="0" applyFont="1" applyFill="1" applyBorder="1"/>
    <xf numFmtId="0" fontId="4" fillId="2" borderId="4" xfId="0" applyFont="1" applyFill="1" applyBorder="1"/>
    <xf numFmtId="0" fontId="9" fillId="2" borderId="20" xfId="0" applyFont="1" applyFill="1" applyBorder="1"/>
    <xf numFmtId="4" fontId="6" fillId="2" borderId="16" xfId="0" applyNumberFormat="1" applyFont="1" applyFill="1" applyBorder="1" applyAlignment="1">
      <alignment horizontal="center"/>
    </xf>
    <xf numFmtId="4" fontId="6" fillId="2" borderId="17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10" fontId="4" fillId="0" borderId="22" xfId="3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165" fontId="2" fillId="2" borderId="1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4" fontId="4" fillId="0" borderId="5" xfId="2" applyNumberFormat="1" applyFont="1" applyFill="1" applyBorder="1" applyAlignment="1" applyProtection="1">
      <alignment horizontal="center"/>
    </xf>
    <xf numFmtId="14" fontId="5" fillId="0" borderId="1" xfId="2" applyNumberFormat="1" applyFont="1" applyFill="1" applyBorder="1" applyAlignment="1">
      <alignment horizontal="center" vertical="center"/>
    </xf>
    <xf numFmtId="14" fontId="5" fillId="0" borderId="2" xfId="2" applyNumberFormat="1" applyFont="1" applyFill="1" applyBorder="1" applyAlignment="1">
      <alignment horizontal="center" vertical="center"/>
    </xf>
    <xf numFmtId="14" fontId="5" fillId="0" borderId="3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center"/>
    </xf>
    <xf numFmtId="0" fontId="5" fillId="0" borderId="3" xfId="2" applyFont="1" applyFill="1" applyBorder="1" applyAlignment="1" applyProtection="1">
      <alignment horizontal="center"/>
    </xf>
    <xf numFmtId="14" fontId="5" fillId="0" borderId="5" xfId="2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6" xfId="2"/>
    <cellStyle name="Porcentaje" xfId="1" builtinId="5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zoomScale="85" zoomScaleNormal="85" workbookViewId="0">
      <selection activeCell="B9" sqref="B9"/>
    </sheetView>
  </sheetViews>
  <sheetFormatPr baseColWidth="10" defaultRowHeight="15" x14ac:dyDescent="0.25"/>
  <cols>
    <col min="1" max="1" width="14.7109375" style="59" bestFit="1" customWidth="1"/>
    <col min="2" max="2" width="24.140625" style="19" bestFit="1" customWidth="1"/>
    <col min="3" max="3" width="21.42578125" style="19" bestFit="1" customWidth="1"/>
    <col min="4" max="4" width="12" style="22" bestFit="1" customWidth="1"/>
    <col min="5" max="5" width="20.42578125" style="22" bestFit="1" customWidth="1"/>
    <col min="6" max="6" width="20.28515625" style="22" bestFit="1" customWidth="1"/>
    <col min="7" max="7" width="28.5703125" style="22" bestFit="1" customWidth="1"/>
    <col min="8" max="8" width="19.28515625" style="22" bestFit="1" customWidth="1"/>
    <col min="9" max="9" width="12.7109375" style="22" bestFit="1" customWidth="1"/>
    <col min="10" max="11" width="11.42578125" style="22"/>
    <col min="12" max="16384" width="11.42578125" style="59"/>
  </cols>
  <sheetData>
    <row r="1" spans="1:11" x14ac:dyDescent="0.25">
      <c r="A1" s="23" t="s">
        <v>122</v>
      </c>
      <c r="B1" s="58">
        <v>44012</v>
      </c>
      <c r="J1" s="24"/>
    </row>
    <row r="2" spans="1:11" x14ac:dyDescent="0.25">
      <c r="J2" s="16"/>
      <c r="K2" s="17"/>
    </row>
    <row r="3" spans="1:11" x14ac:dyDescent="0.25">
      <c r="A3" s="23" t="s">
        <v>45</v>
      </c>
      <c r="B3" s="23" t="s">
        <v>43</v>
      </c>
      <c r="C3" s="23" t="s">
        <v>44</v>
      </c>
      <c r="D3" s="23" t="s">
        <v>38</v>
      </c>
      <c r="E3" s="23" t="s">
        <v>39</v>
      </c>
      <c r="F3" s="23" t="s">
        <v>40</v>
      </c>
      <c r="G3" s="23" t="s">
        <v>41</v>
      </c>
      <c r="H3" s="23" t="s">
        <v>42</v>
      </c>
      <c r="I3" s="23" t="s">
        <v>0</v>
      </c>
    </row>
    <row r="4" spans="1:11" x14ac:dyDescent="0.25">
      <c r="A4" s="60">
        <v>1</v>
      </c>
      <c r="B4" s="18">
        <v>43685</v>
      </c>
      <c r="C4" s="18">
        <v>44050</v>
      </c>
      <c r="D4" s="20">
        <v>1263.9466618376025</v>
      </c>
      <c r="E4" s="20">
        <f>+D4*0.02</f>
        <v>25.278933236752049</v>
      </c>
      <c r="F4" s="21">
        <f>C4-B4+1</f>
        <v>366</v>
      </c>
      <c r="G4" s="28">
        <f t="shared" ref="G4:G13" si="0">+IF(C4&lt;=$B$1,0,IF(B4&gt;$B$1,C4-B4+1,C4-$B$1))</f>
        <v>38</v>
      </c>
      <c r="H4" s="20">
        <f>+D4-E4</f>
        <v>1238.6677286008505</v>
      </c>
      <c r="I4" s="20">
        <f>ROUND((H4*(G4/F4)),2)</f>
        <v>128.6</v>
      </c>
    </row>
    <row r="5" spans="1:11" x14ac:dyDescent="0.25">
      <c r="A5" s="60">
        <f>+A4+1</f>
        <v>2</v>
      </c>
      <c r="B5" s="18">
        <v>43722</v>
      </c>
      <c r="C5" s="18">
        <v>44086</v>
      </c>
      <c r="D5" s="20">
        <v>842.63110789173481</v>
      </c>
      <c r="E5" s="20">
        <f t="shared" ref="E5:E7" si="1">+D5*0.02</f>
        <v>16.852622157834695</v>
      </c>
      <c r="F5" s="21">
        <f t="shared" ref="F5:F7" si="2">C5-B5+1</f>
        <v>365</v>
      </c>
      <c r="G5" s="28">
        <f t="shared" si="0"/>
        <v>74</v>
      </c>
      <c r="H5" s="20">
        <f t="shared" ref="H5:H7" si="3">+D5-E5</f>
        <v>825.77848573390008</v>
      </c>
      <c r="I5" s="20">
        <f t="shared" ref="I5:I7" si="4">ROUND((H5*(G5/F5)),2)</f>
        <v>167.42</v>
      </c>
    </row>
    <row r="6" spans="1:11" x14ac:dyDescent="0.25">
      <c r="A6" s="60">
        <f t="shared" ref="A6:A13" si="5">+A5+1</f>
        <v>3</v>
      </c>
      <c r="B6" s="18">
        <v>43742.25</v>
      </c>
      <c r="C6" s="18">
        <v>44107.25</v>
      </c>
      <c r="D6" s="20">
        <v>394.98333182425074</v>
      </c>
      <c r="E6" s="20">
        <f t="shared" si="1"/>
        <v>7.8996666364850148</v>
      </c>
      <c r="F6" s="21">
        <f t="shared" si="2"/>
        <v>366</v>
      </c>
      <c r="G6" s="28">
        <f t="shared" si="0"/>
        <v>95.25</v>
      </c>
      <c r="H6" s="20">
        <f t="shared" si="3"/>
        <v>387.08366518776575</v>
      </c>
      <c r="I6" s="20">
        <f t="shared" si="4"/>
        <v>100.74</v>
      </c>
    </row>
    <row r="7" spans="1:11" x14ac:dyDescent="0.25">
      <c r="A7" s="60">
        <f t="shared" si="5"/>
        <v>4</v>
      </c>
      <c r="B7" s="18">
        <v>43776.25</v>
      </c>
      <c r="C7" s="18">
        <v>44141.25</v>
      </c>
      <c r="D7" s="20">
        <v>2022.3146589401636</v>
      </c>
      <c r="E7" s="20">
        <f t="shared" si="1"/>
        <v>40.446293178803273</v>
      </c>
      <c r="F7" s="21">
        <f t="shared" si="2"/>
        <v>366</v>
      </c>
      <c r="G7" s="28">
        <f t="shared" si="0"/>
        <v>129.25</v>
      </c>
      <c r="H7" s="20">
        <f t="shared" si="3"/>
        <v>1981.8683657613603</v>
      </c>
      <c r="I7" s="20">
        <f t="shared" si="4"/>
        <v>699.88</v>
      </c>
    </row>
    <row r="8" spans="1:11" x14ac:dyDescent="0.25">
      <c r="A8" s="60">
        <f t="shared" si="5"/>
        <v>5</v>
      </c>
      <c r="B8" s="18">
        <v>43811.25</v>
      </c>
      <c r="C8" s="18">
        <v>44176.25</v>
      </c>
      <c r="D8" s="20">
        <v>2526.629377013367</v>
      </c>
      <c r="E8" s="20">
        <f t="shared" ref="E8" si="6">+D8*0.02</f>
        <v>50.532587540267343</v>
      </c>
      <c r="F8" s="21">
        <f t="shared" ref="F8" si="7">C8-B8+1</f>
        <v>366</v>
      </c>
      <c r="G8" s="28">
        <f t="shared" si="0"/>
        <v>164.25</v>
      </c>
      <c r="H8" s="20">
        <f t="shared" ref="H8" si="8">+D8-E8</f>
        <v>2476.0967894730998</v>
      </c>
      <c r="I8" s="20">
        <f t="shared" ref="I8" si="9">ROUND((H8*(G8/F8)),2)</f>
        <v>1111.2</v>
      </c>
    </row>
    <row r="9" spans="1:11" x14ac:dyDescent="0.25">
      <c r="A9" s="60">
        <f t="shared" si="5"/>
        <v>6</v>
      </c>
      <c r="B9" s="18">
        <v>43833.25</v>
      </c>
      <c r="C9" s="18">
        <v>44197.25</v>
      </c>
      <c r="D9" s="20">
        <v>2527.893323675205</v>
      </c>
      <c r="E9" s="20">
        <f t="shared" ref="E9" si="10">+D9*0.02</f>
        <v>50.557866473504099</v>
      </c>
      <c r="F9" s="21">
        <f t="shared" ref="F9" si="11">C9-B9+1</f>
        <v>365</v>
      </c>
      <c r="G9" s="28">
        <f t="shared" si="0"/>
        <v>185.25</v>
      </c>
      <c r="H9" s="20">
        <f t="shared" ref="H9" si="12">+D9-E9</f>
        <v>2477.335457201701</v>
      </c>
      <c r="I9" s="20">
        <f t="shared" ref="I9" si="13">ROUND((H9*(G9/F9)),2)</f>
        <v>1257.33</v>
      </c>
    </row>
    <row r="10" spans="1:11" x14ac:dyDescent="0.25">
      <c r="A10" s="60">
        <f t="shared" si="5"/>
        <v>7</v>
      </c>
      <c r="B10" s="18">
        <v>43891.25</v>
      </c>
      <c r="C10" s="18">
        <v>44255.25</v>
      </c>
      <c r="D10" s="20">
        <v>1316.611106080836</v>
      </c>
      <c r="E10" s="20">
        <f t="shared" ref="E10" si="14">+D10*0.02</f>
        <v>26.33222212161672</v>
      </c>
      <c r="F10" s="21">
        <f t="shared" ref="F10" si="15">C10-B10+1</f>
        <v>365</v>
      </c>
      <c r="G10" s="28">
        <f t="shared" si="0"/>
        <v>243.25</v>
      </c>
      <c r="H10" s="20">
        <f t="shared" ref="H10" si="16">+D10-E10</f>
        <v>1290.2788839592192</v>
      </c>
      <c r="I10" s="20">
        <f t="shared" ref="I10" si="17">ROUND((H10*(G10/F10)),2)</f>
        <v>859.89</v>
      </c>
    </row>
    <row r="11" spans="1:11" x14ac:dyDescent="0.25">
      <c r="A11" s="60">
        <f t="shared" si="5"/>
        <v>8</v>
      </c>
      <c r="B11" s="18">
        <v>43930.25</v>
      </c>
      <c r="C11" s="18">
        <v>44294.25</v>
      </c>
      <c r="D11" s="20">
        <v>3370.5244315669393</v>
      </c>
      <c r="E11" s="20">
        <f t="shared" ref="E11" si="18">+D11*0.02</f>
        <v>67.410488631338779</v>
      </c>
      <c r="F11" s="21">
        <f t="shared" ref="F11" si="19">C11-B11+1</f>
        <v>365</v>
      </c>
      <c r="G11" s="28">
        <f t="shared" si="0"/>
        <v>282.25</v>
      </c>
      <c r="H11" s="20">
        <f t="shared" ref="H11" si="20">+D11-E11</f>
        <v>3303.1139429356003</v>
      </c>
      <c r="I11" s="20">
        <f t="shared" ref="I11" si="21">ROUND((H11*(G11/F11)),2)</f>
        <v>2554.2600000000002</v>
      </c>
    </row>
    <row r="12" spans="1:11" x14ac:dyDescent="0.25">
      <c r="A12" s="60">
        <f t="shared" si="5"/>
        <v>9</v>
      </c>
      <c r="B12" s="18">
        <v>43960.25</v>
      </c>
      <c r="C12" s="18">
        <v>44323.25</v>
      </c>
      <c r="D12" s="20">
        <v>1753.7470590773705</v>
      </c>
      <c r="E12" s="20">
        <f t="shared" ref="E12" si="22">+D12*0.02</f>
        <v>35.074941181547409</v>
      </c>
      <c r="F12" s="21">
        <f t="shared" ref="F12" si="23">C12-B12+1</f>
        <v>364</v>
      </c>
      <c r="G12" s="28">
        <f t="shared" si="0"/>
        <v>311.25</v>
      </c>
      <c r="H12" s="20">
        <f t="shared" ref="H12" si="24">+D12-E12</f>
        <v>1718.672117895823</v>
      </c>
      <c r="I12" s="20">
        <f t="shared" ref="I12" si="25">ROUND((H12*(G12/F12)),2)</f>
        <v>1469.61</v>
      </c>
    </row>
    <row r="13" spans="1:11" x14ac:dyDescent="0.25">
      <c r="A13" s="60">
        <f t="shared" si="5"/>
        <v>10</v>
      </c>
      <c r="B13" s="18">
        <v>43988.25</v>
      </c>
      <c r="C13" s="18">
        <v>44352.25</v>
      </c>
      <c r="D13" s="20">
        <v>3370.5244315669393</v>
      </c>
      <c r="E13" s="20">
        <f t="shared" ref="E13" si="26">+D13*0.02</f>
        <v>67.410488631338779</v>
      </c>
      <c r="F13" s="21">
        <f t="shared" ref="F13" si="27">C13-B13+1</f>
        <v>365</v>
      </c>
      <c r="G13" s="28">
        <f t="shared" si="0"/>
        <v>340.25</v>
      </c>
      <c r="H13" s="20">
        <f t="shared" ref="H13" si="28">+D13-E13</f>
        <v>3303.1139429356003</v>
      </c>
      <c r="I13" s="20">
        <f t="shared" ref="I13" si="29">ROUND((H13*(G13/F13)),2)</f>
        <v>3079.14</v>
      </c>
    </row>
    <row r="15" spans="1:11" x14ac:dyDescent="0.25">
      <c r="I15" s="25">
        <f>+SUM(I4:I13)</f>
        <v>11428.07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opLeftCell="A6" zoomScale="85" zoomScaleNormal="85" workbookViewId="0">
      <selection activeCell="C22" sqref="C22"/>
    </sheetView>
  </sheetViews>
  <sheetFormatPr baseColWidth="10" defaultRowHeight="15" x14ac:dyDescent="0.25"/>
  <cols>
    <col min="1" max="1" width="71.5703125" style="70" bestFit="1" customWidth="1"/>
    <col min="2" max="2" width="1.85546875" style="70" customWidth="1"/>
    <col min="3" max="5" width="16" style="71" customWidth="1"/>
    <col min="6" max="16384" width="11.42578125" style="70"/>
  </cols>
  <sheetData>
    <row r="1" spans="1:5" x14ac:dyDescent="0.25">
      <c r="B1" s="116"/>
      <c r="C1" s="165" t="s">
        <v>53</v>
      </c>
      <c r="D1" s="166"/>
      <c r="E1" s="167"/>
    </row>
    <row r="2" spans="1:5" ht="15" hidden="1" customHeight="1" x14ac:dyDescent="0.25">
      <c r="B2" s="116"/>
      <c r="C2" s="168" t="s">
        <v>54</v>
      </c>
      <c r="D2" s="168" t="s">
        <v>48</v>
      </c>
      <c r="E2" s="168" t="s">
        <v>49</v>
      </c>
    </row>
    <row r="3" spans="1:5" x14ac:dyDescent="0.25">
      <c r="A3" s="117" t="s">
        <v>55</v>
      </c>
      <c r="B3" s="116"/>
      <c r="C3" s="169"/>
      <c r="D3" s="169"/>
      <c r="E3" s="169"/>
    </row>
    <row r="4" spans="1:5" hidden="1" x14ac:dyDescent="0.25">
      <c r="A4" s="118" t="s">
        <v>56</v>
      </c>
      <c r="B4" s="116"/>
      <c r="C4" s="170"/>
      <c r="D4" s="170"/>
      <c r="E4" s="170"/>
    </row>
    <row r="5" spans="1:5" ht="9" customHeight="1" x14ac:dyDescent="0.25">
      <c r="B5" s="116"/>
      <c r="C5" s="119"/>
      <c r="D5" s="119"/>
      <c r="E5" s="119"/>
    </row>
    <row r="6" spans="1:5" x14ac:dyDescent="0.25">
      <c r="A6" s="120" t="s">
        <v>57</v>
      </c>
      <c r="B6" s="116"/>
      <c r="C6" s="121">
        <f>-+C8*C10</f>
        <v>39289.4093273623</v>
      </c>
      <c r="D6" s="122"/>
      <c r="E6" s="123"/>
    </row>
    <row r="7" spans="1:5" ht="9" customHeight="1" x14ac:dyDescent="0.25">
      <c r="A7" s="124"/>
      <c r="B7" s="116"/>
      <c r="C7" s="125"/>
      <c r="D7" s="126"/>
      <c r="E7" s="127"/>
    </row>
    <row r="8" spans="1:5" x14ac:dyDescent="0.25">
      <c r="A8" s="128" t="s">
        <v>58</v>
      </c>
      <c r="B8" s="116"/>
      <c r="C8" s="129">
        <v>331082.71999999997</v>
      </c>
      <c r="D8" s="126"/>
      <c r="E8" s="127"/>
    </row>
    <row r="9" spans="1:5" ht="9" customHeight="1" x14ac:dyDescent="0.25">
      <c r="A9" s="124"/>
      <c r="B9" s="116"/>
      <c r="C9" s="125"/>
      <c r="D9" s="126"/>
      <c r="E9" s="127"/>
    </row>
    <row r="10" spans="1:5" x14ac:dyDescent="0.25">
      <c r="A10" s="130" t="s">
        <v>59</v>
      </c>
      <c r="B10" s="116"/>
      <c r="C10" s="131">
        <f>+C12/C19</f>
        <v>-0.11866946522416605</v>
      </c>
      <c r="D10" s="132"/>
      <c r="E10" s="133"/>
    </row>
    <row r="11" spans="1:5" ht="6.75" customHeight="1" x14ac:dyDescent="0.25">
      <c r="A11" s="124"/>
      <c r="B11" s="116"/>
      <c r="C11" s="125"/>
      <c r="D11" s="126"/>
      <c r="E11" s="127"/>
    </row>
    <row r="12" spans="1:5" x14ac:dyDescent="0.25">
      <c r="A12" s="120" t="s">
        <v>60</v>
      </c>
      <c r="B12" s="116"/>
      <c r="C12" s="134">
        <f>+C17+C32</f>
        <v>-129949.62446849956</v>
      </c>
      <c r="D12" s="135">
        <f t="shared" ref="D12:E12" si="0">+D17+D32</f>
        <v>-155959.14222929825</v>
      </c>
      <c r="E12" s="136">
        <f t="shared" si="0"/>
        <v>26009.517760797811</v>
      </c>
    </row>
    <row r="13" spans="1:5" x14ac:dyDescent="0.25">
      <c r="A13" s="124"/>
      <c r="B13" s="116"/>
      <c r="C13" s="137"/>
      <c r="D13" s="126"/>
      <c r="E13" s="127"/>
    </row>
    <row r="14" spans="1:5" x14ac:dyDescent="0.25">
      <c r="A14" s="138" t="s">
        <v>61</v>
      </c>
      <c r="B14" s="116"/>
      <c r="C14" s="139">
        <f>+C20+C25+C29+C30+C36+C37+C40+C41++C43+C44+C45+C47+C48+C50+C51</f>
        <v>-105901.3544685001</v>
      </c>
      <c r="D14" s="140">
        <f t="shared" ref="D14:E14" si="1">+D20+D25+D29+D30+D36+D37+D40+D41++D43+D44+D45+D47+D48+D50+D51</f>
        <v>-2947.872229298378</v>
      </c>
      <c r="E14" s="141">
        <f t="shared" si="1"/>
        <v>-102953.48223920209</v>
      </c>
    </row>
    <row r="15" spans="1:5" x14ac:dyDescent="0.25">
      <c r="A15" s="138" t="s">
        <v>62</v>
      </c>
      <c r="B15" s="116"/>
      <c r="C15" s="139">
        <f>+C24+C28+C38+C42+C49</f>
        <v>-24048.269999999669</v>
      </c>
      <c r="D15" s="140">
        <f t="shared" ref="D15:E15" si="2">+D24+D28+D38+D42+D49</f>
        <v>-153011.26999999979</v>
      </c>
      <c r="E15" s="141">
        <f t="shared" si="2"/>
        <v>128962.99999999994</v>
      </c>
    </row>
    <row r="16" spans="1:5" ht="8.25" customHeight="1" x14ac:dyDescent="0.25">
      <c r="A16" s="124"/>
      <c r="B16" s="116"/>
      <c r="C16" s="137"/>
      <c r="D16" s="126"/>
      <c r="E16" s="127"/>
    </row>
    <row r="17" spans="1:5" x14ac:dyDescent="0.25">
      <c r="A17" s="142" t="s">
        <v>63</v>
      </c>
      <c r="B17" s="116"/>
      <c r="C17" s="143">
        <f>+C19+C29+C30</f>
        <v>1130352.8600000013</v>
      </c>
      <c r="D17" s="144">
        <f t="shared" ref="D17:E17" si="3">+D19+D29+D30</f>
        <v>606897.62</v>
      </c>
      <c r="E17" s="145">
        <f t="shared" si="3"/>
        <v>523455.24000000069</v>
      </c>
    </row>
    <row r="18" spans="1:5" ht="9" customHeight="1" x14ac:dyDescent="0.25">
      <c r="A18" s="146"/>
      <c r="B18" s="116"/>
      <c r="C18" s="137"/>
      <c r="D18" s="126"/>
      <c r="E18" s="127"/>
    </row>
    <row r="19" spans="1:5" x14ac:dyDescent="0.25">
      <c r="A19" s="138" t="s">
        <v>64</v>
      </c>
      <c r="B19" s="116"/>
      <c r="C19" s="139">
        <f>+C20+C24+C25+C28</f>
        <v>1095055.2800000012</v>
      </c>
      <c r="D19" s="140">
        <f>+D20+D24+D25+D28</f>
        <v>587936.05000000005</v>
      </c>
      <c r="E19" s="141">
        <f>+E20+E24+E25+E28</f>
        <v>507119.23000000068</v>
      </c>
    </row>
    <row r="20" spans="1:5" x14ac:dyDescent="0.25">
      <c r="A20" s="124" t="s">
        <v>65</v>
      </c>
      <c r="B20" s="116"/>
      <c r="C20" s="137">
        <f>+C21+C22+C23</f>
        <v>3809805.54</v>
      </c>
      <c r="D20" s="147">
        <f>+D21+D22+D23</f>
        <v>1995626.67</v>
      </c>
      <c r="E20" s="148">
        <f>+E21+E22+E23</f>
        <v>1814178.8699999999</v>
      </c>
    </row>
    <row r="21" spans="1:5" x14ac:dyDescent="0.25">
      <c r="A21" s="124" t="s">
        <v>66</v>
      </c>
      <c r="B21" s="116"/>
      <c r="C21" s="137">
        <f>+D21+E21</f>
        <v>3809009.16</v>
      </c>
      <c r="D21" s="147">
        <v>1994716.75</v>
      </c>
      <c r="E21" s="148">
        <v>1814292.41</v>
      </c>
    </row>
    <row r="22" spans="1:5" x14ac:dyDescent="0.25">
      <c r="A22" s="124" t="s">
        <v>67</v>
      </c>
      <c r="B22" s="116"/>
      <c r="C22" s="137">
        <f>+D22+E22</f>
        <v>0</v>
      </c>
      <c r="D22" s="147">
        <v>0</v>
      </c>
      <c r="E22" s="148">
        <v>0</v>
      </c>
    </row>
    <row r="23" spans="1:5" x14ac:dyDescent="0.25">
      <c r="A23" s="124" t="s">
        <v>68</v>
      </c>
      <c r="B23" s="116"/>
      <c r="C23" s="137">
        <f>+D23+E23</f>
        <v>796.38000000000102</v>
      </c>
      <c r="D23" s="147">
        <v>909.92000000000189</v>
      </c>
      <c r="E23" s="148">
        <v>-113.54000000000087</v>
      </c>
    </row>
    <row r="24" spans="1:5" x14ac:dyDescent="0.25">
      <c r="A24" s="124" t="s">
        <v>69</v>
      </c>
      <c r="B24" s="116"/>
      <c r="C24" s="149">
        <f>+D24+E24</f>
        <v>-2656157.4299999997</v>
      </c>
      <c r="D24" s="150">
        <v>-1395473.26</v>
      </c>
      <c r="E24" s="151">
        <v>-1260684.17</v>
      </c>
    </row>
    <row r="25" spans="1:5" x14ac:dyDescent="0.25">
      <c r="A25" s="124" t="s">
        <v>70</v>
      </c>
      <c r="B25" s="116"/>
      <c r="C25" s="137">
        <f t="shared" ref="C25:E25" si="4">+C26+C27</f>
        <v>-234451.48999999929</v>
      </c>
      <c r="D25" s="147">
        <f t="shared" si="4"/>
        <v>-80383.629999999888</v>
      </c>
      <c r="E25" s="148">
        <f t="shared" si="4"/>
        <v>-154067.8599999994</v>
      </c>
    </row>
    <row r="26" spans="1:5" x14ac:dyDescent="0.25">
      <c r="A26" s="124" t="s">
        <v>71</v>
      </c>
      <c r="B26" s="116"/>
      <c r="C26" s="137">
        <f>+D26+E26</f>
        <v>-234451.48999999929</v>
      </c>
      <c r="D26" s="147">
        <v>-80383.629999999888</v>
      </c>
      <c r="E26" s="148">
        <v>-154067.8599999994</v>
      </c>
    </row>
    <row r="27" spans="1:5" x14ac:dyDescent="0.25">
      <c r="A27" s="124" t="s">
        <v>72</v>
      </c>
      <c r="B27" s="116"/>
      <c r="C27" s="137">
        <f>+D27+E27</f>
        <v>0</v>
      </c>
      <c r="D27" s="147">
        <v>0</v>
      </c>
      <c r="E27" s="148">
        <v>0</v>
      </c>
    </row>
    <row r="28" spans="1:5" x14ac:dyDescent="0.25">
      <c r="A28" s="124" t="s">
        <v>73</v>
      </c>
      <c r="B28" s="116"/>
      <c r="C28" s="137">
        <f>+D28+E28</f>
        <v>175858.66000000015</v>
      </c>
      <c r="D28" s="147">
        <v>68166.270000000019</v>
      </c>
      <c r="E28" s="148">
        <v>107692.39000000013</v>
      </c>
    </row>
    <row r="29" spans="1:5" x14ac:dyDescent="0.25">
      <c r="A29" s="138" t="s">
        <v>124</v>
      </c>
      <c r="B29" s="116"/>
      <c r="C29" s="139">
        <f>+D29+E29</f>
        <v>35297.58</v>
      </c>
      <c r="D29" s="140">
        <v>18961.57</v>
      </c>
      <c r="E29" s="141">
        <v>16336.009999999998</v>
      </c>
    </row>
    <row r="30" spans="1:5" x14ac:dyDescent="0.25">
      <c r="A30" s="138" t="s">
        <v>74</v>
      </c>
      <c r="B30" s="116"/>
      <c r="C30" s="139"/>
      <c r="D30" s="140"/>
      <c r="E30" s="141"/>
    </row>
    <row r="31" spans="1:5" ht="8.25" customHeight="1" x14ac:dyDescent="0.25">
      <c r="A31" s="124"/>
      <c r="B31" s="116"/>
      <c r="C31" s="137"/>
      <c r="D31" s="126"/>
      <c r="E31" s="127"/>
    </row>
    <row r="32" spans="1:5" x14ac:dyDescent="0.25">
      <c r="A32" s="142" t="s">
        <v>75</v>
      </c>
      <c r="B32" s="116"/>
      <c r="C32" s="143">
        <f>+C34+C44+C45+C46+C50+C51</f>
        <v>-1260302.4844685008</v>
      </c>
      <c r="D32" s="144">
        <f t="shared" ref="D32:E32" si="5">+D34+D44+D45+D46+D50+D51</f>
        <v>-762856.76222929824</v>
      </c>
      <c r="E32" s="145">
        <f t="shared" si="5"/>
        <v>-497445.72223920288</v>
      </c>
    </row>
    <row r="33" spans="1:5" ht="6.75" customHeight="1" x14ac:dyDescent="0.25">
      <c r="A33" s="142"/>
      <c r="B33" s="116"/>
      <c r="C33" s="137"/>
      <c r="D33" s="126"/>
      <c r="E33" s="127"/>
    </row>
    <row r="34" spans="1:5" x14ac:dyDescent="0.25">
      <c r="A34" s="152" t="s">
        <v>76</v>
      </c>
      <c r="B34" s="116"/>
      <c r="C34" s="139">
        <f t="shared" ref="C34:E34" si="6">+C35+C39+C43</f>
        <v>-716525.89446850098</v>
      </c>
      <c r="D34" s="140">
        <f t="shared" si="6"/>
        <v>-436544.21222929825</v>
      </c>
      <c r="E34" s="141">
        <f t="shared" si="6"/>
        <v>-279981.68223920278</v>
      </c>
    </row>
    <row r="35" spans="1:5" x14ac:dyDescent="0.25">
      <c r="A35" s="124" t="s">
        <v>77</v>
      </c>
      <c r="B35" s="116"/>
      <c r="C35" s="137">
        <f t="shared" ref="C35" si="7">+C36+C37+C38</f>
        <v>-820219.10446850094</v>
      </c>
      <c r="D35" s="126">
        <f>+D36+D37+D38</f>
        <v>-474258.93222929817</v>
      </c>
      <c r="E35" s="127">
        <f>+E36+E37+E38</f>
        <v>-345960.17223920277</v>
      </c>
    </row>
    <row r="36" spans="1:5" x14ac:dyDescent="0.25">
      <c r="A36" s="124" t="s">
        <v>78</v>
      </c>
      <c r="B36" s="116"/>
      <c r="C36" s="137">
        <f>+D36+E36</f>
        <v>-2259290.8044685014</v>
      </c>
      <c r="D36" s="147">
        <v>-1012765.3522292988</v>
      </c>
      <c r="E36" s="148">
        <v>-1246525.4522392026</v>
      </c>
    </row>
    <row r="37" spans="1:5" x14ac:dyDescent="0.25">
      <c r="A37" s="124" t="s">
        <v>67</v>
      </c>
      <c r="B37" s="116"/>
      <c r="C37" s="137">
        <f>+D37+E37</f>
        <v>0</v>
      </c>
      <c r="D37" s="147">
        <v>0</v>
      </c>
      <c r="E37" s="148">
        <v>0</v>
      </c>
    </row>
    <row r="38" spans="1:5" x14ac:dyDescent="0.25">
      <c r="A38" s="124" t="s">
        <v>79</v>
      </c>
      <c r="B38" s="116"/>
      <c r="C38" s="149">
        <f>+D38+E38</f>
        <v>1439071.7000000004</v>
      </c>
      <c r="D38" s="150">
        <v>538506.42000000062</v>
      </c>
      <c r="E38" s="151">
        <v>900565.2799999998</v>
      </c>
    </row>
    <row r="39" spans="1:5" x14ac:dyDescent="0.25">
      <c r="A39" s="124" t="s">
        <v>80</v>
      </c>
      <c r="B39" s="116"/>
      <c r="C39" s="137">
        <f t="shared" ref="C39:E39" si="8">+C40+C41+C42</f>
        <v>103693.2099999999</v>
      </c>
      <c r="D39" s="147">
        <f t="shared" si="8"/>
        <v>37714.719999999914</v>
      </c>
      <c r="E39" s="148">
        <f t="shared" si="8"/>
        <v>65978.489999999991</v>
      </c>
    </row>
    <row r="40" spans="1:5" x14ac:dyDescent="0.25">
      <c r="A40" s="124" t="s">
        <v>81</v>
      </c>
      <c r="B40" s="116"/>
      <c r="C40" s="149">
        <f t="shared" ref="C40:C45" si="9">+D40+E40</f>
        <v>-361371.96999999962</v>
      </c>
      <c r="D40" s="150">
        <v>-315820.67999999964</v>
      </c>
      <c r="E40" s="151">
        <v>-45551.29</v>
      </c>
    </row>
    <row r="41" spans="1:5" x14ac:dyDescent="0.25">
      <c r="A41" s="124" t="s">
        <v>82</v>
      </c>
      <c r="B41" s="116"/>
      <c r="C41" s="137">
        <f t="shared" si="9"/>
        <v>0</v>
      </c>
      <c r="D41" s="147">
        <v>0</v>
      </c>
      <c r="E41" s="148">
        <v>0</v>
      </c>
    </row>
    <row r="42" spans="1:5" x14ac:dyDescent="0.25">
      <c r="A42" s="124" t="s">
        <v>83</v>
      </c>
      <c r="B42" s="116"/>
      <c r="C42" s="149">
        <f t="shared" si="9"/>
        <v>465065.17999999953</v>
      </c>
      <c r="D42" s="150">
        <v>353535.39999999956</v>
      </c>
      <c r="E42" s="151">
        <v>111529.77999999998</v>
      </c>
    </row>
    <row r="43" spans="1:5" x14ac:dyDescent="0.25">
      <c r="A43" s="153" t="s">
        <v>125</v>
      </c>
      <c r="B43" s="116"/>
      <c r="C43" s="137">
        <f>+D43+E43</f>
        <v>0</v>
      </c>
      <c r="D43" s="126">
        <v>0</v>
      </c>
      <c r="E43" s="127">
        <v>0</v>
      </c>
    </row>
    <row r="44" spans="1:5" x14ac:dyDescent="0.25">
      <c r="A44" s="138" t="s">
        <v>84</v>
      </c>
      <c r="B44" s="116"/>
      <c r="C44" s="139">
        <f t="shared" si="9"/>
        <v>0</v>
      </c>
      <c r="D44" s="140">
        <v>0</v>
      </c>
      <c r="E44" s="141">
        <v>0</v>
      </c>
    </row>
    <row r="45" spans="1:5" x14ac:dyDescent="0.25">
      <c r="A45" s="138" t="s">
        <v>85</v>
      </c>
      <c r="B45" s="116"/>
      <c r="C45" s="139">
        <f t="shared" si="9"/>
        <v>0</v>
      </c>
      <c r="D45" s="140">
        <v>0</v>
      </c>
      <c r="E45" s="141">
        <v>0</v>
      </c>
    </row>
    <row r="46" spans="1:5" x14ac:dyDescent="0.25">
      <c r="A46" s="138" t="s">
        <v>86</v>
      </c>
      <c r="B46" s="116"/>
      <c r="C46" s="139">
        <f t="shared" ref="C46:E46" si="10">+C47+C48+C49</f>
        <v>-540617.49999999988</v>
      </c>
      <c r="D46" s="140">
        <f t="shared" si="10"/>
        <v>-324464.28999999992</v>
      </c>
      <c r="E46" s="141">
        <f t="shared" si="10"/>
        <v>-216153.21000000008</v>
      </c>
    </row>
    <row r="47" spans="1:5" x14ac:dyDescent="0.25">
      <c r="A47" s="124" t="s">
        <v>87</v>
      </c>
      <c r="B47" s="116"/>
      <c r="C47" s="137">
        <f>+D47+E47</f>
        <v>-849009.69</v>
      </c>
      <c r="D47" s="147">
        <v>-476838.23</v>
      </c>
      <c r="E47" s="148">
        <v>-372171.46</v>
      </c>
    </row>
    <row r="48" spans="1:5" x14ac:dyDescent="0.25">
      <c r="A48" s="124" t="s">
        <v>88</v>
      </c>
      <c r="B48" s="116"/>
      <c r="C48" s="137">
        <f>+D48+E48</f>
        <v>-243721.43</v>
      </c>
      <c r="D48" s="147">
        <v>-129879.96</v>
      </c>
      <c r="E48" s="148">
        <v>-113841.47</v>
      </c>
    </row>
    <row r="49" spans="1:5" x14ac:dyDescent="0.25">
      <c r="A49" s="124" t="s">
        <v>89</v>
      </c>
      <c r="B49" s="116"/>
      <c r="C49" s="149">
        <f>+D49+E49</f>
        <v>552113.62</v>
      </c>
      <c r="D49" s="150">
        <v>282253.90000000002</v>
      </c>
      <c r="E49" s="151">
        <v>269859.71999999997</v>
      </c>
    </row>
    <row r="50" spans="1:5" x14ac:dyDescent="0.25">
      <c r="A50" s="152" t="s">
        <v>90</v>
      </c>
      <c r="B50" s="116"/>
      <c r="C50" s="137">
        <f>+D50+E50</f>
        <v>-3159.0899999999997</v>
      </c>
      <c r="D50" s="140">
        <v>-1848.2599999999998</v>
      </c>
      <c r="E50" s="141">
        <v>-1310.83</v>
      </c>
    </row>
    <row r="51" spans="1:5" x14ac:dyDescent="0.25">
      <c r="A51" s="154" t="s">
        <v>91</v>
      </c>
      <c r="B51" s="116"/>
      <c r="C51" s="155"/>
      <c r="D51" s="156"/>
      <c r="E51" s="157"/>
    </row>
  </sheetData>
  <mergeCells count="4">
    <mergeCell ref="C1:E1"/>
    <mergeCell ref="C2:C4"/>
    <mergeCell ref="D2:D4"/>
    <mergeCell ref="E2:E4"/>
  </mergeCells>
  <pageMargins left="0.7" right="0.7" top="0.75" bottom="0.75" header="0.3" footer="0.3"/>
  <ignoredErrors>
    <ignoredError sqref="C25 C39 C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showGridLines="0" zoomScale="85" zoomScaleNormal="85" workbookViewId="0">
      <selection activeCell="C22" sqref="C22"/>
    </sheetView>
  </sheetViews>
  <sheetFormatPr baseColWidth="10" defaultRowHeight="15" x14ac:dyDescent="0.25"/>
  <cols>
    <col min="1" max="1" width="11.42578125" style="60"/>
    <col min="2" max="2" width="16.5703125" style="60" bestFit="1" customWidth="1"/>
    <col min="3" max="4" width="11.42578125" style="60"/>
    <col min="5" max="16384" width="11.42578125" style="59"/>
  </cols>
  <sheetData>
    <row r="1" spans="1:4" x14ac:dyDescent="0.25">
      <c r="A1" s="26" t="s">
        <v>46</v>
      </c>
      <c r="B1" s="26" t="s">
        <v>123</v>
      </c>
      <c r="C1" s="26" t="s">
        <v>47</v>
      </c>
      <c r="D1" s="26" t="s">
        <v>1</v>
      </c>
    </row>
    <row r="2" spans="1:4" x14ac:dyDescent="0.25">
      <c r="A2" s="60">
        <v>1</v>
      </c>
      <c r="B2" s="69">
        <v>825</v>
      </c>
      <c r="C2" s="69">
        <v>0</v>
      </c>
      <c r="D2" s="69">
        <f>+B2-C2</f>
        <v>825</v>
      </c>
    </row>
    <row r="3" spans="1:4" x14ac:dyDescent="0.25">
      <c r="A3" s="60">
        <f>+A2+1</f>
        <v>2</v>
      </c>
      <c r="B3" s="69">
        <v>1600</v>
      </c>
      <c r="C3" s="69">
        <v>800</v>
      </c>
      <c r="D3" s="69">
        <f t="shared" ref="D3:D6" si="0">+B3-C3</f>
        <v>800</v>
      </c>
    </row>
    <row r="4" spans="1:4" x14ac:dyDescent="0.25">
      <c r="A4" s="60">
        <f t="shared" ref="A4:A6" si="1">+A3+1</f>
        <v>3</v>
      </c>
      <c r="B4" s="69">
        <v>825</v>
      </c>
      <c r="C4" s="69">
        <v>500</v>
      </c>
      <c r="D4" s="69">
        <f t="shared" si="0"/>
        <v>325</v>
      </c>
    </row>
    <row r="5" spans="1:4" x14ac:dyDescent="0.25">
      <c r="A5" s="60">
        <f t="shared" si="1"/>
        <v>4</v>
      </c>
      <c r="B5" s="69">
        <v>3500</v>
      </c>
      <c r="C5" s="69">
        <v>1500</v>
      </c>
      <c r="D5" s="69">
        <f t="shared" si="0"/>
        <v>2000</v>
      </c>
    </row>
    <row r="6" spans="1:4" x14ac:dyDescent="0.25">
      <c r="A6" s="60">
        <f t="shared" si="1"/>
        <v>5</v>
      </c>
      <c r="B6" s="69">
        <v>1600</v>
      </c>
      <c r="C6" s="69">
        <v>900</v>
      </c>
      <c r="D6" s="69">
        <f t="shared" si="0"/>
        <v>700</v>
      </c>
    </row>
    <row r="7" spans="1:4" ht="5.25" customHeight="1" x14ac:dyDescent="0.25">
      <c r="B7" s="69"/>
      <c r="C7" s="69"/>
      <c r="D7" s="69"/>
    </row>
    <row r="8" spans="1:4" x14ac:dyDescent="0.25">
      <c r="B8" s="69"/>
      <c r="C8" s="69"/>
      <c r="D8" s="27">
        <f>+SUM(D2:D6)</f>
        <v>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showGridLines="0" zoomScale="85" zoomScaleNormal="85" workbookViewId="0">
      <selection activeCell="B2" sqref="B2:M25"/>
    </sheetView>
  </sheetViews>
  <sheetFormatPr baseColWidth="10" defaultRowHeight="15" x14ac:dyDescent="0.25"/>
  <cols>
    <col min="1" max="1" width="4.140625" style="63" customWidth="1"/>
    <col min="2" max="2" width="13.42578125" style="67" bestFit="1" customWidth="1"/>
    <col min="3" max="3" width="11.85546875" style="67" bestFit="1" customWidth="1"/>
    <col min="4" max="4" width="12.85546875" style="67" bestFit="1" customWidth="1"/>
    <col min="5" max="5" width="14.7109375" style="67" bestFit="1" customWidth="1"/>
    <col min="6" max="7" width="11.7109375" style="67" bestFit="1" customWidth="1"/>
    <col min="8" max="8" width="13.140625" style="67" bestFit="1" customWidth="1"/>
    <col min="9" max="10" width="11.7109375" style="67" bestFit="1" customWidth="1"/>
    <col min="11" max="11" width="13.140625" style="67" bestFit="1" customWidth="1"/>
    <col min="12" max="12" width="11.7109375" style="67" bestFit="1" customWidth="1"/>
    <col min="13" max="13" width="11.5703125" style="67" bestFit="1" customWidth="1"/>
    <col min="14" max="16384" width="11.42578125" style="63"/>
  </cols>
  <sheetData>
    <row r="2" spans="1:16" x14ac:dyDescent="0.25">
      <c r="A2" s="3"/>
      <c r="B2" s="178" t="s">
        <v>21</v>
      </c>
      <c r="C2" s="179"/>
      <c r="D2" s="179"/>
      <c r="E2" s="180"/>
    </row>
    <row r="3" spans="1:16" x14ac:dyDescent="0.25">
      <c r="A3" s="4"/>
      <c r="B3" s="5" t="s">
        <v>22</v>
      </c>
      <c r="C3" s="5" t="s">
        <v>50</v>
      </c>
      <c r="D3" s="5" t="s">
        <v>49</v>
      </c>
      <c r="E3" s="5" t="s">
        <v>48</v>
      </c>
    </row>
    <row r="4" spans="1:16" x14ac:dyDescent="0.25">
      <c r="B4" s="12" t="s">
        <v>23</v>
      </c>
      <c r="C4" s="12" t="s">
        <v>24</v>
      </c>
      <c r="D4" s="12" t="s">
        <v>25</v>
      </c>
      <c r="E4" s="12" t="s">
        <v>26</v>
      </c>
    </row>
    <row r="5" spans="1:16" x14ac:dyDescent="0.25">
      <c r="B5" s="38">
        <v>1935792.05</v>
      </c>
      <c r="C5" s="38">
        <v>3362130.18</v>
      </c>
      <c r="D5" s="38">
        <v>4650438.3899999997</v>
      </c>
      <c r="E5" s="38">
        <v>6007683.9199999999</v>
      </c>
    </row>
    <row r="8" spans="1:16" x14ac:dyDescent="0.25">
      <c r="B8" s="178" t="s">
        <v>20</v>
      </c>
      <c r="C8" s="179"/>
      <c r="D8" s="179"/>
      <c r="E8" s="179"/>
      <c r="F8" s="179"/>
      <c r="G8" s="179"/>
      <c r="H8" s="179"/>
      <c r="I8" s="179"/>
      <c r="J8" s="180"/>
    </row>
    <row r="9" spans="1:16" x14ac:dyDescent="0.25">
      <c r="A9" s="6"/>
      <c r="B9" s="178" t="s">
        <v>22</v>
      </c>
      <c r="C9" s="179"/>
      <c r="D9" s="180"/>
      <c r="E9" s="178" t="s">
        <v>50</v>
      </c>
      <c r="F9" s="179"/>
      <c r="G9" s="180"/>
      <c r="H9" s="178" t="s">
        <v>49</v>
      </c>
      <c r="I9" s="179"/>
      <c r="J9" s="180"/>
    </row>
    <row r="10" spans="1:16" x14ac:dyDescent="0.25">
      <c r="A10" s="3"/>
      <c r="B10" s="68" t="s">
        <v>11</v>
      </c>
      <c r="C10" s="68" t="s">
        <v>12</v>
      </c>
      <c r="D10" s="68" t="s">
        <v>13</v>
      </c>
      <c r="E10" s="68" t="s">
        <v>11</v>
      </c>
      <c r="F10" s="68" t="s">
        <v>12</v>
      </c>
      <c r="G10" s="68" t="s">
        <v>13</v>
      </c>
      <c r="H10" s="68" t="s">
        <v>11</v>
      </c>
      <c r="I10" s="68" t="s">
        <v>12</v>
      </c>
      <c r="J10" s="68" t="s">
        <v>13</v>
      </c>
      <c r="L10" s="29"/>
      <c r="M10" s="29"/>
      <c r="N10" s="7"/>
      <c r="O10" s="8"/>
      <c r="P10" s="9"/>
    </row>
    <row r="11" spans="1:16" x14ac:dyDescent="0.25">
      <c r="A11" s="3"/>
      <c r="B11" s="12" t="s">
        <v>14</v>
      </c>
      <c r="C11" s="5"/>
      <c r="D11" s="12" t="s">
        <v>15</v>
      </c>
      <c r="E11" s="12" t="s">
        <v>16</v>
      </c>
      <c r="F11" s="30"/>
      <c r="G11" s="12" t="s">
        <v>17</v>
      </c>
      <c r="H11" s="12" t="s">
        <v>18</v>
      </c>
      <c r="I11" s="68"/>
      <c r="J11" s="12" t="s">
        <v>19</v>
      </c>
    </row>
    <row r="12" spans="1:16" x14ac:dyDescent="0.25">
      <c r="A12" s="10"/>
      <c r="B12" s="31">
        <v>107</v>
      </c>
      <c r="C12" s="38">
        <v>168000</v>
      </c>
      <c r="D12" s="32">
        <f t="shared" ref="D12" si="0">+IFERROR(C12/B12,0)</f>
        <v>1570.0934579439252</v>
      </c>
      <c r="E12" s="31">
        <v>349</v>
      </c>
      <c r="F12" s="38">
        <v>680500</v>
      </c>
      <c r="G12" s="32">
        <f t="shared" ref="G12" si="1">+IFERROR(F12/E12,0)</f>
        <v>1949.8567335243554</v>
      </c>
      <c r="H12" s="31">
        <v>496</v>
      </c>
      <c r="I12" s="38">
        <v>727500</v>
      </c>
      <c r="J12" s="32">
        <f t="shared" ref="J12" si="2">+IFERROR(I12/H12,0)</f>
        <v>1466.733870967742</v>
      </c>
    </row>
    <row r="13" spans="1:16" x14ac:dyDescent="0.25">
      <c r="A13" s="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"/>
    </row>
    <row r="14" spans="1:16" x14ac:dyDescent="0.25">
      <c r="A14" s="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"/>
    </row>
    <row r="15" spans="1:16" x14ac:dyDescent="0.25">
      <c r="A15" s="6"/>
      <c r="B15" s="178" t="s">
        <v>27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80"/>
    </row>
    <row r="16" spans="1:16" x14ac:dyDescent="0.25">
      <c r="A16" s="3"/>
      <c r="B16" s="178" t="s">
        <v>22</v>
      </c>
      <c r="C16" s="179"/>
      <c r="D16" s="180"/>
      <c r="E16" s="178" t="s">
        <v>50</v>
      </c>
      <c r="F16" s="179"/>
      <c r="G16" s="180"/>
      <c r="H16" s="178" t="s">
        <v>49</v>
      </c>
      <c r="I16" s="179"/>
      <c r="J16" s="180"/>
      <c r="K16" s="178" t="s">
        <v>48</v>
      </c>
      <c r="L16" s="179"/>
      <c r="M16" s="180"/>
    </row>
    <row r="17" spans="1:13" x14ac:dyDescent="0.25">
      <c r="A17" s="3"/>
      <c r="B17" s="68" t="s">
        <v>11</v>
      </c>
      <c r="C17" s="68" t="s">
        <v>12</v>
      </c>
      <c r="D17" s="68" t="s">
        <v>13</v>
      </c>
      <c r="E17" s="68" t="s">
        <v>11</v>
      </c>
      <c r="F17" s="68" t="s">
        <v>12</v>
      </c>
      <c r="G17" s="68" t="s">
        <v>13</v>
      </c>
      <c r="H17" s="68" t="s">
        <v>11</v>
      </c>
      <c r="I17" s="68" t="s">
        <v>12</v>
      </c>
      <c r="J17" s="68" t="s">
        <v>13</v>
      </c>
      <c r="K17" s="68" t="s">
        <v>11</v>
      </c>
      <c r="L17" s="68" t="s">
        <v>12</v>
      </c>
      <c r="M17" s="68" t="s">
        <v>13</v>
      </c>
    </row>
    <row r="18" spans="1:13" x14ac:dyDescent="0.25">
      <c r="A18" s="3"/>
      <c r="B18" s="68"/>
      <c r="C18" s="68"/>
      <c r="D18" s="12" t="s">
        <v>28</v>
      </c>
      <c r="E18" s="30"/>
      <c r="F18" s="30"/>
      <c r="G18" s="12" t="s">
        <v>29</v>
      </c>
      <c r="H18" s="30"/>
      <c r="I18" s="5"/>
      <c r="J18" s="12" t="s">
        <v>30</v>
      </c>
      <c r="K18" s="68"/>
      <c r="L18" s="5"/>
      <c r="M18" s="12" t="s">
        <v>31</v>
      </c>
    </row>
    <row r="19" spans="1:13" x14ac:dyDescent="0.25">
      <c r="A19" s="13"/>
      <c r="B19" s="34">
        <v>1057</v>
      </c>
      <c r="C19" s="38">
        <v>957000</v>
      </c>
      <c r="D19" s="32">
        <f>+IFERROR(C19/B19,0)</f>
        <v>905.39262062440866</v>
      </c>
      <c r="E19" s="34">
        <v>2334</v>
      </c>
      <c r="F19" s="38">
        <v>2500000</v>
      </c>
      <c r="G19" s="32">
        <f t="shared" ref="G19" si="3">+IFERROR(F19/E19,0)</f>
        <v>1071.1225364181662</v>
      </c>
      <c r="H19" s="34">
        <v>3815</v>
      </c>
      <c r="I19" s="38">
        <v>4250000</v>
      </c>
      <c r="J19" s="32">
        <f>+IFERROR(I19/H19,0)</f>
        <v>1114.0235910878114</v>
      </c>
      <c r="K19" s="34">
        <v>5034</v>
      </c>
      <c r="L19" s="38">
        <v>4820650</v>
      </c>
      <c r="M19" s="32">
        <f>+IFERROR(L19/K19,0)</f>
        <v>957.61819626539534</v>
      </c>
    </row>
    <row r="20" spans="1:13" x14ac:dyDescent="0.25">
      <c r="A20" s="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15" customHeight="1" x14ac:dyDescent="0.25">
      <c r="A23" s="7"/>
      <c r="B23" s="172" t="s">
        <v>2</v>
      </c>
      <c r="C23" s="173"/>
      <c r="D23" s="174"/>
      <c r="E23" s="175" t="s">
        <v>3</v>
      </c>
      <c r="F23" s="176"/>
      <c r="G23" s="176"/>
      <c r="H23" s="177"/>
      <c r="I23" s="181" t="s">
        <v>4</v>
      </c>
      <c r="J23" s="181"/>
    </row>
    <row r="24" spans="1:13" x14ac:dyDescent="0.25">
      <c r="A24" s="7"/>
      <c r="B24" s="11" t="s">
        <v>5</v>
      </c>
      <c r="C24" s="11" t="s">
        <v>6</v>
      </c>
      <c r="D24" s="11" t="s">
        <v>7</v>
      </c>
      <c r="E24" s="35" t="s">
        <v>51</v>
      </c>
      <c r="F24" s="35" t="s">
        <v>8</v>
      </c>
      <c r="G24" s="35" t="s">
        <v>9</v>
      </c>
      <c r="H24" s="36" t="s">
        <v>10</v>
      </c>
      <c r="I24" s="181"/>
      <c r="J24" s="181"/>
    </row>
    <row r="25" spans="1:13" x14ac:dyDescent="0.25">
      <c r="A25" s="7"/>
      <c r="B25" s="34">
        <f>((B12+E12+H12)/(B5+C5+D5))*E5</f>
        <v>574.9002584749486</v>
      </c>
      <c r="C25" s="38">
        <f>IFERROR(((D12+G12+J12)/(D19+G19+J19))*M19,0)</f>
        <v>1545.1478808036975</v>
      </c>
      <c r="D25" s="38">
        <f>+C25*B25</f>
        <v>888305.91605606477</v>
      </c>
      <c r="E25" s="38">
        <v>750000</v>
      </c>
      <c r="F25" s="38">
        <v>760000</v>
      </c>
      <c r="G25" s="38">
        <f t="shared" ref="G25" si="4">IF((E25-F25)&gt;0,0,E25-F25)</f>
        <v>-10000</v>
      </c>
      <c r="H25" s="37">
        <f>-IFERROR((G25/E25),0)</f>
        <v>1.3333333333333334E-2</v>
      </c>
      <c r="I25" s="171">
        <f>D25*(1+H25)</f>
        <v>900149.99493681244</v>
      </c>
      <c r="J25" s="171"/>
    </row>
    <row r="26" spans="1:13" x14ac:dyDescent="0.25">
      <c r="A26" s="7"/>
    </row>
    <row r="27" spans="1:13" x14ac:dyDescent="0.25">
      <c r="A27" s="7"/>
    </row>
    <row r="28" spans="1:13" x14ac:dyDescent="0.25">
      <c r="A28" s="7"/>
    </row>
    <row r="29" spans="1:13" x14ac:dyDescent="0.25">
      <c r="A29" s="7"/>
    </row>
    <row r="30" spans="1:13" x14ac:dyDescent="0.25">
      <c r="A30" s="7"/>
    </row>
    <row r="31" spans="1:13" x14ac:dyDescent="0.25">
      <c r="A31" s="7"/>
    </row>
  </sheetData>
  <mergeCells count="14">
    <mergeCell ref="B8:J8"/>
    <mergeCell ref="B2:E2"/>
    <mergeCell ref="B15:M15"/>
    <mergeCell ref="B16:D16"/>
    <mergeCell ref="E16:G16"/>
    <mergeCell ref="H16:J16"/>
    <mergeCell ref="K16:M16"/>
    <mergeCell ref="I25:J25"/>
    <mergeCell ref="B23:D23"/>
    <mergeCell ref="E23:H23"/>
    <mergeCell ref="B9:D9"/>
    <mergeCell ref="E9:G9"/>
    <mergeCell ref="H9:J9"/>
    <mergeCell ref="I23:J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zoomScale="85" zoomScaleNormal="85" workbookViewId="0">
      <selection activeCell="C22" sqref="C22"/>
    </sheetView>
  </sheetViews>
  <sheetFormatPr baseColWidth="10" defaultRowHeight="15" x14ac:dyDescent="0.25"/>
  <cols>
    <col min="1" max="1" width="2.28515625" style="59" customWidth="1"/>
    <col min="2" max="2" width="18.85546875" style="59" bestFit="1" customWidth="1"/>
    <col min="3" max="3" width="11.42578125" style="59"/>
    <col min="4" max="4" width="3" style="59" customWidth="1"/>
    <col min="5" max="7" width="11.42578125" style="59"/>
    <col min="8" max="8" width="11.42578125" style="62"/>
    <col min="9" max="16384" width="11.42578125" style="59"/>
  </cols>
  <sheetData>
    <row r="2" spans="2:8" x14ac:dyDescent="0.25">
      <c r="B2" s="59" t="s">
        <v>32</v>
      </c>
      <c r="C2" s="61">
        <v>50000</v>
      </c>
      <c r="E2" s="62"/>
      <c r="H2" s="59"/>
    </row>
    <row r="3" spans="2:8" ht="4.5" customHeight="1" x14ac:dyDescent="0.25">
      <c r="C3" s="63"/>
      <c r="H3" s="59"/>
    </row>
    <row r="4" spans="2:8" x14ac:dyDescent="0.25">
      <c r="B4" s="59" t="s">
        <v>33</v>
      </c>
      <c r="C4" s="61">
        <v>92000</v>
      </c>
      <c r="H4" s="59"/>
    </row>
    <row r="5" spans="2:8" x14ac:dyDescent="0.25">
      <c r="B5" s="64" t="s">
        <v>34</v>
      </c>
      <c r="C5" s="65">
        <v>8000</v>
      </c>
      <c r="H5" s="59"/>
    </row>
    <row r="6" spans="2:8" x14ac:dyDescent="0.25">
      <c r="B6" s="66" t="s">
        <v>35</v>
      </c>
      <c r="C6" s="62">
        <f>+C4+C5</f>
        <v>100000</v>
      </c>
      <c r="H6" s="59"/>
    </row>
    <row r="7" spans="2:8" ht="5.25" customHeight="1" x14ac:dyDescent="0.25"/>
    <row r="8" spans="2:8" x14ac:dyDescent="0.25">
      <c r="B8" s="60" t="s">
        <v>36</v>
      </c>
      <c r="C8" s="1">
        <f>+C2/C6</f>
        <v>0.5</v>
      </c>
      <c r="E8" s="2"/>
      <c r="H8" s="59"/>
    </row>
    <row r="9" spans="2:8" ht="5.25" customHeight="1" x14ac:dyDescent="0.25">
      <c r="H9" s="59"/>
    </row>
    <row r="10" spans="2:8" x14ac:dyDescent="0.25">
      <c r="B10" s="59" t="s">
        <v>1</v>
      </c>
      <c r="C10" s="62">
        <v>10000</v>
      </c>
      <c r="H10" s="59"/>
    </row>
    <row r="11" spans="2:8" x14ac:dyDescent="0.25">
      <c r="B11" s="59" t="s">
        <v>37</v>
      </c>
      <c r="C11" s="62">
        <v>6000</v>
      </c>
      <c r="E11" s="62"/>
      <c r="H11" s="59"/>
    </row>
    <row r="12" spans="2:8" ht="6.75" customHeight="1" x14ac:dyDescent="0.25"/>
    <row r="13" spans="2:8" s="14" customFormat="1" x14ac:dyDescent="0.25">
      <c r="B13" s="14" t="s">
        <v>52</v>
      </c>
      <c r="C13" s="15">
        <f>(C8*C11)+((C8*0.5)*C10)</f>
        <v>5500</v>
      </c>
      <c r="H13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2"/>
  <sheetViews>
    <sheetView showGridLines="0" tabSelected="1" zoomScale="85" zoomScaleNormal="85" workbookViewId="0">
      <selection activeCell="B10" sqref="B10"/>
    </sheetView>
  </sheetViews>
  <sheetFormatPr baseColWidth="10" defaultRowHeight="15" x14ac:dyDescent="0.25"/>
  <cols>
    <col min="1" max="1" width="5.42578125" style="22" customWidth="1"/>
    <col min="2" max="2" width="16.42578125" style="22" customWidth="1"/>
    <col min="3" max="3" width="17.140625" style="19" customWidth="1"/>
    <col min="4" max="4" width="17.5703125" style="19" customWidth="1"/>
    <col min="5" max="5" width="26" style="19" customWidth="1"/>
    <col min="6" max="6" width="17.5703125" style="19" customWidth="1"/>
    <col min="7" max="7" width="17.42578125" style="19" customWidth="1"/>
    <col min="8" max="8" width="24" style="19" bestFit="1" customWidth="1"/>
    <col min="9" max="9" width="17.5703125" style="19" customWidth="1"/>
    <col min="10" max="10" width="20.7109375" style="19" customWidth="1"/>
    <col min="11" max="11" width="18.85546875" style="19" bestFit="1" customWidth="1"/>
    <col min="12" max="12" width="12.140625" style="19" bestFit="1" customWidth="1"/>
    <col min="13" max="13" width="12.7109375" style="19" customWidth="1"/>
    <col min="14" max="14" width="17.140625" style="19" bestFit="1" customWidth="1"/>
    <col min="15" max="15" width="12.28515625" style="19" bestFit="1" customWidth="1"/>
    <col min="16" max="17" width="11.42578125" style="19"/>
    <col min="18" max="18" width="18" style="19" bestFit="1" customWidth="1"/>
    <col min="19" max="19" width="13.42578125" style="19" customWidth="1"/>
    <col min="20" max="20" width="14.7109375" style="22" customWidth="1"/>
    <col min="21" max="21" width="17.28515625" style="22" bestFit="1" customWidth="1"/>
    <col min="22" max="23" width="12.28515625" style="22" bestFit="1" customWidth="1"/>
    <col min="24" max="24" width="24.85546875" style="22" customWidth="1"/>
    <col min="25" max="25" width="11.42578125" style="22"/>
    <col min="26" max="26" width="18" style="22" customWidth="1"/>
    <col min="27" max="27" width="3.140625" style="22" customWidth="1"/>
    <col min="28" max="28" width="14.85546875" style="22" bestFit="1" customWidth="1"/>
    <col min="29" max="29" width="11.7109375" style="22" bestFit="1" customWidth="1"/>
    <col min="30" max="30" width="21.7109375" style="22" bestFit="1" customWidth="1"/>
    <col min="31" max="31" width="20.5703125" style="22" bestFit="1" customWidth="1"/>
    <col min="32" max="32" width="17.140625" style="22" customWidth="1"/>
    <col min="33" max="33" width="25.7109375" style="22" bestFit="1" customWidth="1"/>
    <col min="34" max="34" width="21" style="22" customWidth="1"/>
    <col min="35" max="35" width="20.5703125" style="22" bestFit="1" customWidth="1"/>
    <col min="36" max="36" width="15.28515625" style="22" customWidth="1"/>
    <col min="37" max="37" width="12" style="22" bestFit="1" customWidth="1"/>
    <col min="38" max="39" width="11.42578125" style="22"/>
    <col min="40" max="40" width="14.85546875" style="22" bestFit="1" customWidth="1"/>
    <col min="41" max="41" width="14.85546875" style="22" customWidth="1"/>
    <col min="42" max="42" width="11.42578125" style="22"/>
    <col min="43" max="43" width="13.140625" style="22" bestFit="1" customWidth="1"/>
    <col min="44" max="44" width="12.85546875" style="22" bestFit="1" customWidth="1"/>
    <col min="45" max="255" width="11.42578125" style="22"/>
    <col min="256" max="256" width="21.85546875" style="22" customWidth="1"/>
    <col min="257" max="257" width="16.42578125" style="22" customWidth="1"/>
    <col min="258" max="258" width="2.7109375" style="22" customWidth="1"/>
    <col min="259" max="259" width="17.140625" style="22" customWidth="1"/>
    <col min="260" max="260" width="17.5703125" style="22" customWidth="1"/>
    <col min="261" max="261" width="20.140625" style="22" customWidth="1"/>
    <col min="262" max="262" width="17.5703125" style="22" customWidth="1"/>
    <col min="263" max="263" width="17.42578125" style="22" customWidth="1"/>
    <col min="264" max="264" width="14.5703125" style="22" customWidth="1"/>
    <col min="265" max="266" width="17.5703125" style="22" customWidth="1"/>
    <col min="267" max="267" width="18.85546875" style="22" bestFit="1" customWidth="1"/>
    <col min="268" max="268" width="12.140625" style="22" bestFit="1" customWidth="1"/>
    <col min="269" max="269" width="12.7109375" style="22" bestFit="1" customWidth="1"/>
    <col min="270" max="270" width="17.140625" style="22" bestFit="1" customWidth="1"/>
    <col min="271" max="271" width="11.7109375" style="22" bestFit="1" customWidth="1"/>
    <col min="272" max="273" width="11.42578125" style="22"/>
    <col min="274" max="274" width="18" style="22" bestFit="1" customWidth="1"/>
    <col min="275" max="275" width="13.42578125" style="22" customWidth="1"/>
    <col min="276" max="276" width="14.7109375" style="22" customWidth="1"/>
    <col min="277" max="277" width="17.28515625" style="22" bestFit="1" customWidth="1"/>
    <col min="278" max="278" width="11.42578125" style="22"/>
    <col min="279" max="279" width="12.28515625" style="22" bestFit="1" customWidth="1"/>
    <col min="280" max="280" width="24.85546875" style="22" customWidth="1"/>
    <col min="281" max="281" width="11.42578125" style="22"/>
    <col min="282" max="282" width="18" style="22" customWidth="1"/>
    <col min="283" max="283" width="14.85546875" style="22" bestFit="1" customWidth="1"/>
    <col min="284" max="285" width="11.7109375" style="22" bestFit="1" customWidth="1"/>
    <col min="286" max="286" width="21.7109375" style="22" bestFit="1" customWidth="1"/>
    <col min="287" max="287" width="20.5703125" style="22" bestFit="1" customWidth="1"/>
    <col min="288" max="288" width="17.140625" style="22" customWidth="1"/>
    <col min="289" max="289" width="25.7109375" style="22" bestFit="1" customWidth="1"/>
    <col min="290" max="290" width="21" style="22" customWidth="1"/>
    <col min="291" max="291" width="20.5703125" style="22" bestFit="1" customWidth="1"/>
    <col min="292" max="292" width="15.28515625" style="22" customWidth="1"/>
    <col min="293" max="293" width="12" style="22" bestFit="1" customWidth="1"/>
    <col min="294" max="295" width="11.42578125" style="22"/>
    <col min="296" max="296" width="14.85546875" style="22" bestFit="1" customWidth="1"/>
    <col min="297" max="297" width="14.85546875" style="22" customWidth="1"/>
    <col min="298" max="298" width="11.42578125" style="22"/>
    <col min="299" max="299" width="13.140625" style="22" bestFit="1" customWidth="1"/>
    <col min="300" max="300" width="12.85546875" style="22" bestFit="1" customWidth="1"/>
    <col min="301" max="511" width="11.42578125" style="22"/>
    <col min="512" max="512" width="21.85546875" style="22" customWidth="1"/>
    <col min="513" max="513" width="16.42578125" style="22" customWidth="1"/>
    <col min="514" max="514" width="2.7109375" style="22" customWidth="1"/>
    <col min="515" max="515" width="17.140625" style="22" customWidth="1"/>
    <col min="516" max="516" width="17.5703125" style="22" customWidth="1"/>
    <col min="517" max="517" width="20.140625" style="22" customWidth="1"/>
    <col min="518" max="518" width="17.5703125" style="22" customWidth="1"/>
    <col min="519" max="519" width="17.42578125" style="22" customWidth="1"/>
    <col min="520" max="520" width="14.5703125" style="22" customWidth="1"/>
    <col min="521" max="522" width="17.5703125" style="22" customWidth="1"/>
    <col min="523" max="523" width="18.85546875" style="22" bestFit="1" customWidth="1"/>
    <col min="524" max="524" width="12.140625" style="22" bestFit="1" customWidth="1"/>
    <col min="525" max="525" width="12.7109375" style="22" bestFit="1" customWidth="1"/>
    <col min="526" max="526" width="17.140625" style="22" bestFit="1" customWidth="1"/>
    <col min="527" max="527" width="11.7109375" style="22" bestFit="1" customWidth="1"/>
    <col min="528" max="529" width="11.42578125" style="22"/>
    <col min="530" max="530" width="18" style="22" bestFit="1" customWidth="1"/>
    <col min="531" max="531" width="13.42578125" style="22" customWidth="1"/>
    <col min="532" max="532" width="14.7109375" style="22" customWidth="1"/>
    <col min="533" max="533" width="17.28515625" style="22" bestFit="1" customWidth="1"/>
    <col min="534" max="534" width="11.42578125" style="22"/>
    <col min="535" max="535" width="12.28515625" style="22" bestFit="1" customWidth="1"/>
    <col min="536" max="536" width="24.85546875" style="22" customWidth="1"/>
    <col min="537" max="537" width="11.42578125" style="22"/>
    <col min="538" max="538" width="18" style="22" customWidth="1"/>
    <col min="539" max="539" width="14.85546875" style="22" bestFit="1" customWidth="1"/>
    <col min="540" max="541" width="11.7109375" style="22" bestFit="1" customWidth="1"/>
    <col min="542" max="542" width="21.7109375" style="22" bestFit="1" customWidth="1"/>
    <col min="543" max="543" width="20.5703125" style="22" bestFit="1" customWidth="1"/>
    <col min="544" max="544" width="17.140625" style="22" customWidth="1"/>
    <col min="545" max="545" width="25.7109375" style="22" bestFit="1" customWidth="1"/>
    <col min="546" max="546" width="21" style="22" customWidth="1"/>
    <col min="547" max="547" width="20.5703125" style="22" bestFit="1" customWidth="1"/>
    <col min="548" max="548" width="15.28515625" style="22" customWidth="1"/>
    <col min="549" max="549" width="12" style="22" bestFit="1" customWidth="1"/>
    <col min="550" max="551" width="11.42578125" style="22"/>
    <col min="552" max="552" width="14.85546875" style="22" bestFit="1" customWidth="1"/>
    <col min="553" max="553" width="14.85546875" style="22" customWidth="1"/>
    <col min="554" max="554" width="11.42578125" style="22"/>
    <col min="555" max="555" width="13.140625" style="22" bestFit="1" customWidth="1"/>
    <col min="556" max="556" width="12.85546875" style="22" bestFit="1" customWidth="1"/>
    <col min="557" max="767" width="11.42578125" style="22"/>
    <col min="768" max="768" width="21.85546875" style="22" customWidth="1"/>
    <col min="769" max="769" width="16.42578125" style="22" customWidth="1"/>
    <col min="770" max="770" width="2.7109375" style="22" customWidth="1"/>
    <col min="771" max="771" width="17.140625" style="22" customWidth="1"/>
    <col min="772" max="772" width="17.5703125" style="22" customWidth="1"/>
    <col min="773" max="773" width="20.140625" style="22" customWidth="1"/>
    <col min="774" max="774" width="17.5703125" style="22" customWidth="1"/>
    <col min="775" max="775" width="17.42578125" style="22" customWidth="1"/>
    <col min="776" max="776" width="14.5703125" style="22" customWidth="1"/>
    <col min="777" max="778" width="17.5703125" style="22" customWidth="1"/>
    <col min="779" max="779" width="18.85546875" style="22" bestFit="1" customWidth="1"/>
    <col min="780" max="780" width="12.140625" style="22" bestFit="1" customWidth="1"/>
    <col min="781" max="781" width="12.7109375" style="22" bestFit="1" customWidth="1"/>
    <col min="782" max="782" width="17.140625" style="22" bestFit="1" customWidth="1"/>
    <col min="783" max="783" width="11.7109375" style="22" bestFit="1" customWidth="1"/>
    <col min="784" max="785" width="11.42578125" style="22"/>
    <col min="786" max="786" width="18" style="22" bestFit="1" customWidth="1"/>
    <col min="787" max="787" width="13.42578125" style="22" customWidth="1"/>
    <col min="788" max="788" width="14.7109375" style="22" customWidth="1"/>
    <col min="789" max="789" width="17.28515625" style="22" bestFit="1" customWidth="1"/>
    <col min="790" max="790" width="11.42578125" style="22"/>
    <col min="791" max="791" width="12.28515625" style="22" bestFit="1" customWidth="1"/>
    <col min="792" max="792" width="24.85546875" style="22" customWidth="1"/>
    <col min="793" max="793" width="11.42578125" style="22"/>
    <col min="794" max="794" width="18" style="22" customWidth="1"/>
    <col min="795" max="795" width="14.85546875" style="22" bestFit="1" customWidth="1"/>
    <col min="796" max="797" width="11.7109375" style="22" bestFit="1" customWidth="1"/>
    <col min="798" max="798" width="21.7109375" style="22" bestFit="1" customWidth="1"/>
    <col min="799" max="799" width="20.5703125" style="22" bestFit="1" customWidth="1"/>
    <col min="800" max="800" width="17.140625" style="22" customWidth="1"/>
    <col min="801" max="801" width="25.7109375" style="22" bestFit="1" customWidth="1"/>
    <col min="802" max="802" width="21" style="22" customWidth="1"/>
    <col min="803" max="803" width="20.5703125" style="22" bestFit="1" customWidth="1"/>
    <col min="804" max="804" width="15.28515625" style="22" customWidth="1"/>
    <col min="805" max="805" width="12" style="22" bestFit="1" customWidth="1"/>
    <col min="806" max="807" width="11.42578125" style="22"/>
    <col min="808" max="808" width="14.85546875" style="22" bestFit="1" customWidth="1"/>
    <col min="809" max="809" width="14.85546875" style="22" customWidth="1"/>
    <col min="810" max="810" width="11.42578125" style="22"/>
    <col min="811" max="811" width="13.140625" style="22" bestFit="1" customWidth="1"/>
    <col min="812" max="812" width="12.85546875" style="22" bestFit="1" customWidth="1"/>
    <col min="813" max="1023" width="11.42578125" style="22"/>
    <col min="1024" max="1024" width="21.85546875" style="22" customWidth="1"/>
    <col min="1025" max="1025" width="16.42578125" style="22" customWidth="1"/>
    <col min="1026" max="1026" width="2.7109375" style="22" customWidth="1"/>
    <col min="1027" max="1027" width="17.140625" style="22" customWidth="1"/>
    <col min="1028" max="1028" width="17.5703125" style="22" customWidth="1"/>
    <col min="1029" max="1029" width="20.140625" style="22" customWidth="1"/>
    <col min="1030" max="1030" width="17.5703125" style="22" customWidth="1"/>
    <col min="1031" max="1031" width="17.42578125" style="22" customWidth="1"/>
    <col min="1032" max="1032" width="14.5703125" style="22" customWidth="1"/>
    <col min="1033" max="1034" width="17.5703125" style="22" customWidth="1"/>
    <col min="1035" max="1035" width="18.85546875" style="22" bestFit="1" customWidth="1"/>
    <col min="1036" max="1036" width="12.140625" style="22" bestFit="1" customWidth="1"/>
    <col min="1037" max="1037" width="12.7109375" style="22" bestFit="1" customWidth="1"/>
    <col min="1038" max="1038" width="17.140625" style="22" bestFit="1" customWidth="1"/>
    <col min="1039" max="1039" width="11.7109375" style="22" bestFit="1" customWidth="1"/>
    <col min="1040" max="1041" width="11.42578125" style="22"/>
    <col min="1042" max="1042" width="18" style="22" bestFit="1" customWidth="1"/>
    <col min="1043" max="1043" width="13.42578125" style="22" customWidth="1"/>
    <col min="1044" max="1044" width="14.7109375" style="22" customWidth="1"/>
    <col min="1045" max="1045" width="17.28515625" style="22" bestFit="1" customWidth="1"/>
    <col min="1046" max="1046" width="11.42578125" style="22"/>
    <col min="1047" max="1047" width="12.28515625" style="22" bestFit="1" customWidth="1"/>
    <col min="1048" max="1048" width="24.85546875" style="22" customWidth="1"/>
    <col min="1049" max="1049" width="11.42578125" style="22"/>
    <col min="1050" max="1050" width="18" style="22" customWidth="1"/>
    <col min="1051" max="1051" width="14.85546875" style="22" bestFit="1" customWidth="1"/>
    <col min="1052" max="1053" width="11.7109375" style="22" bestFit="1" customWidth="1"/>
    <col min="1054" max="1054" width="21.7109375" style="22" bestFit="1" customWidth="1"/>
    <col min="1055" max="1055" width="20.5703125" style="22" bestFit="1" customWidth="1"/>
    <col min="1056" max="1056" width="17.140625" style="22" customWidth="1"/>
    <col min="1057" max="1057" width="25.7109375" style="22" bestFit="1" customWidth="1"/>
    <col min="1058" max="1058" width="21" style="22" customWidth="1"/>
    <col min="1059" max="1059" width="20.5703125" style="22" bestFit="1" customWidth="1"/>
    <col min="1060" max="1060" width="15.28515625" style="22" customWidth="1"/>
    <col min="1061" max="1061" width="12" style="22" bestFit="1" customWidth="1"/>
    <col min="1062" max="1063" width="11.42578125" style="22"/>
    <col min="1064" max="1064" width="14.85546875" style="22" bestFit="1" customWidth="1"/>
    <col min="1065" max="1065" width="14.85546875" style="22" customWidth="1"/>
    <col min="1066" max="1066" width="11.42578125" style="22"/>
    <col min="1067" max="1067" width="13.140625" style="22" bestFit="1" customWidth="1"/>
    <col min="1068" max="1068" width="12.85546875" style="22" bestFit="1" customWidth="1"/>
    <col min="1069" max="1279" width="11.42578125" style="22"/>
    <col min="1280" max="1280" width="21.85546875" style="22" customWidth="1"/>
    <col min="1281" max="1281" width="16.42578125" style="22" customWidth="1"/>
    <col min="1282" max="1282" width="2.7109375" style="22" customWidth="1"/>
    <col min="1283" max="1283" width="17.140625" style="22" customWidth="1"/>
    <col min="1284" max="1284" width="17.5703125" style="22" customWidth="1"/>
    <col min="1285" max="1285" width="20.140625" style="22" customWidth="1"/>
    <col min="1286" max="1286" width="17.5703125" style="22" customWidth="1"/>
    <col min="1287" max="1287" width="17.42578125" style="22" customWidth="1"/>
    <col min="1288" max="1288" width="14.5703125" style="22" customWidth="1"/>
    <col min="1289" max="1290" width="17.5703125" style="22" customWidth="1"/>
    <col min="1291" max="1291" width="18.85546875" style="22" bestFit="1" customWidth="1"/>
    <col min="1292" max="1292" width="12.140625" style="22" bestFit="1" customWidth="1"/>
    <col min="1293" max="1293" width="12.7109375" style="22" bestFit="1" customWidth="1"/>
    <col min="1294" max="1294" width="17.140625" style="22" bestFit="1" customWidth="1"/>
    <col min="1295" max="1295" width="11.7109375" style="22" bestFit="1" customWidth="1"/>
    <col min="1296" max="1297" width="11.42578125" style="22"/>
    <col min="1298" max="1298" width="18" style="22" bestFit="1" customWidth="1"/>
    <col min="1299" max="1299" width="13.42578125" style="22" customWidth="1"/>
    <col min="1300" max="1300" width="14.7109375" style="22" customWidth="1"/>
    <col min="1301" max="1301" width="17.28515625" style="22" bestFit="1" customWidth="1"/>
    <col min="1302" max="1302" width="11.42578125" style="22"/>
    <col min="1303" max="1303" width="12.28515625" style="22" bestFit="1" customWidth="1"/>
    <col min="1304" max="1304" width="24.85546875" style="22" customWidth="1"/>
    <col min="1305" max="1305" width="11.42578125" style="22"/>
    <col min="1306" max="1306" width="18" style="22" customWidth="1"/>
    <col min="1307" max="1307" width="14.85546875" style="22" bestFit="1" customWidth="1"/>
    <col min="1308" max="1309" width="11.7109375" style="22" bestFit="1" customWidth="1"/>
    <col min="1310" max="1310" width="21.7109375" style="22" bestFit="1" customWidth="1"/>
    <col min="1311" max="1311" width="20.5703125" style="22" bestFit="1" customWidth="1"/>
    <col min="1312" max="1312" width="17.140625" style="22" customWidth="1"/>
    <col min="1313" max="1313" width="25.7109375" style="22" bestFit="1" customWidth="1"/>
    <col min="1314" max="1314" width="21" style="22" customWidth="1"/>
    <col min="1315" max="1315" width="20.5703125" style="22" bestFit="1" customWidth="1"/>
    <col min="1316" max="1316" width="15.28515625" style="22" customWidth="1"/>
    <col min="1317" max="1317" width="12" style="22" bestFit="1" customWidth="1"/>
    <col min="1318" max="1319" width="11.42578125" style="22"/>
    <col min="1320" max="1320" width="14.85546875" style="22" bestFit="1" customWidth="1"/>
    <col min="1321" max="1321" width="14.85546875" style="22" customWidth="1"/>
    <col min="1322" max="1322" width="11.42578125" style="22"/>
    <col min="1323" max="1323" width="13.140625" style="22" bestFit="1" customWidth="1"/>
    <col min="1324" max="1324" width="12.85546875" style="22" bestFit="1" customWidth="1"/>
    <col min="1325" max="1535" width="11.42578125" style="22"/>
    <col min="1536" max="1536" width="21.85546875" style="22" customWidth="1"/>
    <col min="1537" max="1537" width="16.42578125" style="22" customWidth="1"/>
    <col min="1538" max="1538" width="2.7109375" style="22" customWidth="1"/>
    <col min="1539" max="1539" width="17.140625" style="22" customWidth="1"/>
    <col min="1540" max="1540" width="17.5703125" style="22" customWidth="1"/>
    <col min="1541" max="1541" width="20.140625" style="22" customWidth="1"/>
    <col min="1542" max="1542" width="17.5703125" style="22" customWidth="1"/>
    <col min="1543" max="1543" width="17.42578125" style="22" customWidth="1"/>
    <col min="1544" max="1544" width="14.5703125" style="22" customWidth="1"/>
    <col min="1545" max="1546" width="17.5703125" style="22" customWidth="1"/>
    <col min="1547" max="1547" width="18.85546875" style="22" bestFit="1" customWidth="1"/>
    <col min="1548" max="1548" width="12.140625" style="22" bestFit="1" customWidth="1"/>
    <col min="1549" max="1549" width="12.7109375" style="22" bestFit="1" customWidth="1"/>
    <col min="1550" max="1550" width="17.140625" style="22" bestFit="1" customWidth="1"/>
    <col min="1551" max="1551" width="11.7109375" style="22" bestFit="1" customWidth="1"/>
    <col min="1552" max="1553" width="11.42578125" style="22"/>
    <col min="1554" max="1554" width="18" style="22" bestFit="1" customWidth="1"/>
    <col min="1555" max="1555" width="13.42578125" style="22" customWidth="1"/>
    <col min="1556" max="1556" width="14.7109375" style="22" customWidth="1"/>
    <col min="1557" max="1557" width="17.28515625" style="22" bestFit="1" customWidth="1"/>
    <col min="1558" max="1558" width="11.42578125" style="22"/>
    <col min="1559" max="1559" width="12.28515625" style="22" bestFit="1" customWidth="1"/>
    <col min="1560" max="1560" width="24.85546875" style="22" customWidth="1"/>
    <col min="1561" max="1561" width="11.42578125" style="22"/>
    <col min="1562" max="1562" width="18" style="22" customWidth="1"/>
    <col min="1563" max="1563" width="14.85546875" style="22" bestFit="1" customWidth="1"/>
    <col min="1564" max="1565" width="11.7109375" style="22" bestFit="1" customWidth="1"/>
    <col min="1566" max="1566" width="21.7109375" style="22" bestFit="1" customWidth="1"/>
    <col min="1567" max="1567" width="20.5703125" style="22" bestFit="1" customWidth="1"/>
    <col min="1568" max="1568" width="17.140625" style="22" customWidth="1"/>
    <col min="1569" max="1569" width="25.7109375" style="22" bestFit="1" customWidth="1"/>
    <col min="1570" max="1570" width="21" style="22" customWidth="1"/>
    <col min="1571" max="1571" width="20.5703125" style="22" bestFit="1" customWidth="1"/>
    <col min="1572" max="1572" width="15.28515625" style="22" customWidth="1"/>
    <col min="1573" max="1573" width="12" style="22" bestFit="1" customWidth="1"/>
    <col min="1574" max="1575" width="11.42578125" style="22"/>
    <col min="1576" max="1576" width="14.85546875" style="22" bestFit="1" customWidth="1"/>
    <col min="1577" max="1577" width="14.85546875" style="22" customWidth="1"/>
    <col min="1578" max="1578" width="11.42578125" style="22"/>
    <col min="1579" max="1579" width="13.140625" style="22" bestFit="1" customWidth="1"/>
    <col min="1580" max="1580" width="12.85546875" style="22" bestFit="1" customWidth="1"/>
    <col min="1581" max="1791" width="11.42578125" style="22"/>
    <col min="1792" max="1792" width="21.85546875" style="22" customWidth="1"/>
    <col min="1793" max="1793" width="16.42578125" style="22" customWidth="1"/>
    <col min="1794" max="1794" width="2.7109375" style="22" customWidth="1"/>
    <col min="1795" max="1795" width="17.140625" style="22" customWidth="1"/>
    <col min="1796" max="1796" width="17.5703125" style="22" customWidth="1"/>
    <col min="1797" max="1797" width="20.140625" style="22" customWidth="1"/>
    <col min="1798" max="1798" width="17.5703125" style="22" customWidth="1"/>
    <col min="1799" max="1799" width="17.42578125" style="22" customWidth="1"/>
    <col min="1800" max="1800" width="14.5703125" style="22" customWidth="1"/>
    <col min="1801" max="1802" width="17.5703125" style="22" customWidth="1"/>
    <col min="1803" max="1803" width="18.85546875" style="22" bestFit="1" customWidth="1"/>
    <col min="1804" max="1804" width="12.140625" style="22" bestFit="1" customWidth="1"/>
    <col min="1805" max="1805" width="12.7109375" style="22" bestFit="1" customWidth="1"/>
    <col min="1806" max="1806" width="17.140625" style="22" bestFit="1" customWidth="1"/>
    <col min="1807" max="1807" width="11.7109375" style="22" bestFit="1" customWidth="1"/>
    <col min="1808" max="1809" width="11.42578125" style="22"/>
    <col min="1810" max="1810" width="18" style="22" bestFit="1" customWidth="1"/>
    <col min="1811" max="1811" width="13.42578125" style="22" customWidth="1"/>
    <col min="1812" max="1812" width="14.7109375" style="22" customWidth="1"/>
    <col min="1813" max="1813" width="17.28515625" style="22" bestFit="1" customWidth="1"/>
    <col min="1814" max="1814" width="11.42578125" style="22"/>
    <col min="1815" max="1815" width="12.28515625" style="22" bestFit="1" customWidth="1"/>
    <col min="1816" max="1816" width="24.85546875" style="22" customWidth="1"/>
    <col min="1817" max="1817" width="11.42578125" style="22"/>
    <col min="1818" max="1818" width="18" style="22" customWidth="1"/>
    <col min="1819" max="1819" width="14.85546875" style="22" bestFit="1" customWidth="1"/>
    <col min="1820" max="1821" width="11.7109375" style="22" bestFit="1" customWidth="1"/>
    <col min="1822" max="1822" width="21.7109375" style="22" bestFit="1" customWidth="1"/>
    <col min="1823" max="1823" width="20.5703125" style="22" bestFit="1" customWidth="1"/>
    <col min="1824" max="1824" width="17.140625" style="22" customWidth="1"/>
    <col min="1825" max="1825" width="25.7109375" style="22" bestFit="1" customWidth="1"/>
    <col min="1826" max="1826" width="21" style="22" customWidth="1"/>
    <col min="1827" max="1827" width="20.5703125" style="22" bestFit="1" customWidth="1"/>
    <col min="1828" max="1828" width="15.28515625" style="22" customWidth="1"/>
    <col min="1829" max="1829" width="12" style="22" bestFit="1" customWidth="1"/>
    <col min="1830" max="1831" width="11.42578125" style="22"/>
    <col min="1832" max="1832" width="14.85546875" style="22" bestFit="1" customWidth="1"/>
    <col min="1833" max="1833" width="14.85546875" style="22" customWidth="1"/>
    <col min="1834" max="1834" width="11.42578125" style="22"/>
    <col min="1835" max="1835" width="13.140625" style="22" bestFit="1" customWidth="1"/>
    <col min="1836" max="1836" width="12.85546875" style="22" bestFit="1" customWidth="1"/>
    <col min="1837" max="2047" width="11.42578125" style="22"/>
    <col min="2048" max="2048" width="21.85546875" style="22" customWidth="1"/>
    <col min="2049" max="2049" width="16.42578125" style="22" customWidth="1"/>
    <col min="2050" max="2050" width="2.7109375" style="22" customWidth="1"/>
    <col min="2051" max="2051" width="17.140625" style="22" customWidth="1"/>
    <col min="2052" max="2052" width="17.5703125" style="22" customWidth="1"/>
    <col min="2053" max="2053" width="20.140625" style="22" customWidth="1"/>
    <col min="2054" max="2054" width="17.5703125" style="22" customWidth="1"/>
    <col min="2055" max="2055" width="17.42578125" style="22" customWidth="1"/>
    <col min="2056" max="2056" width="14.5703125" style="22" customWidth="1"/>
    <col min="2057" max="2058" width="17.5703125" style="22" customWidth="1"/>
    <col min="2059" max="2059" width="18.85546875" style="22" bestFit="1" customWidth="1"/>
    <col min="2060" max="2060" width="12.140625" style="22" bestFit="1" customWidth="1"/>
    <col min="2061" max="2061" width="12.7109375" style="22" bestFit="1" customWidth="1"/>
    <col min="2062" max="2062" width="17.140625" style="22" bestFit="1" customWidth="1"/>
    <col min="2063" max="2063" width="11.7109375" style="22" bestFit="1" customWidth="1"/>
    <col min="2064" max="2065" width="11.42578125" style="22"/>
    <col min="2066" max="2066" width="18" style="22" bestFit="1" customWidth="1"/>
    <col min="2067" max="2067" width="13.42578125" style="22" customWidth="1"/>
    <col min="2068" max="2068" width="14.7109375" style="22" customWidth="1"/>
    <col min="2069" max="2069" width="17.28515625" style="22" bestFit="1" customWidth="1"/>
    <col min="2070" max="2070" width="11.42578125" style="22"/>
    <col min="2071" max="2071" width="12.28515625" style="22" bestFit="1" customWidth="1"/>
    <col min="2072" max="2072" width="24.85546875" style="22" customWidth="1"/>
    <col min="2073" max="2073" width="11.42578125" style="22"/>
    <col min="2074" max="2074" width="18" style="22" customWidth="1"/>
    <col min="2075" max="2075" width="14.85546875" style="22" bestFit="1" customWidth="1"/>
    <col min="2076" max="2077" width="11.7109375" style="22" bestFit="1" customWidth="1"/>
    <col min="2078" max="2078" width="21.7109375" style="22" bestFit="1" customWidth="1"/>
    <col min="2079" max="2079" width="20.5703125" style="22" bestFit="1" customWidth="1"/>
    <col min="2080" max="2080" width="17.140625" style="22" customWidth="1"/>
    <col min="2081" max="2081" width="25.7109375" style="22" bestFit="1" customWidth="1"/>
    <col min="2082" max="2082" width="21" style="22" customWidth="1"/>
    <col min="2083" max="2083" width="20.5703125" style="22" bestFit="1" customWidth="1"/>
    <col min="2084" max="2084" width="15.28515625" style="22" customWidth="1"/>
    <col min="2085" max="2085" width="12" style="22" bestFit="1" customWidth="1"/>
    <col min="2086" max="2087" width="11.42578125" style="22"/>
    <col min="2088" max="2088" width="14.85546875" style="22" bestFit="1" customWidth="1"/>
    <col min="2089" max="2089" width="14.85546875" style="22" customWidth="1"/>
    <col min="2090" max="2090" width="11.42578125" style="22"/>
    <col min="2091" max="2091" width="13.140625" style="22" bestFit="1" customWidth="1"/>
    <col min="2092" max="2092" width="12.85546875" style="22" bestFit="1" customWidth="1"/>
    <col min="2093" max="2303" width="11.42578125" style="22"/>
    <col min="2304" max="2304" width="21.85546875" style="22" customWidth="1"/>
    <col min="2305" max="2305" width="16.42578125" style="22" customWidth="1"/>
    <col min="2306" max="2306" width="2.7109375" style="22" customWidth="1"/>
    <col min="2307" max="2307" width="17.140625" style="22" customWidth="1"/>
    <col min="2308" max="2308" width="17.5703125" style="22" customWidth="1"/>
    <col min="2309" max="2309" width="20.140625" style="22" customWidth="1"/>
    <col min="2310" max="2310" width="17.5703125" style="22" customWidth="1"/>
    <col min="2311" max="2311" width="17.42578125" style="22" customWidth="1"/>
    <col min="2312" max="2312" width="14.5703125" style="22" customWidth="1"/>
    <col min="2313" max="2314" width="17.5703125" style="22" customWidth="1"/>
    <col min="2315" max="2315" width="18.85546875" style="22" bestFit="1" customWidth="1"/>
    <col min="2316" max="2316" width="12.140625" style="22" bestFit="1" customWidth="1"/>
    <col min="2317" max="2317" width="12.7109375" style="22" bestFit="1" customWidth="1"/>
    <col min="2318" max="2318" width="17.140625" style="22" bestFit="1" customWidth="1"/>
    <col min="2319" max="2319" width="11.7109375" style="22" bestFit="1" customWidth="1"/>
    <col min="2320" max="2321" width="11.42578125" style="22"/>
    <col min="2322" max="2322" width="18" style="22" bestFit="1" customWidth="1"/>
    <col min="2323" max="2323" width="13.42578125" style="22" customWidth="1"/>
    <col min="2324" max="2324" width="14.7109375" style="22" customWidth="1"/>
    <col min="2325" max="2325" width="17.28515625" style="22" bestFit="1" customWidth="1"/>
    <col min="2326" max="2326" width="11.42578125" style="22"/>
    <col min="2327" max="2327" width="12.28515625" style="22" bestFit="1" customWidth="1"/>
    <col min="2328" max="2328" width="24.85546875" style="22" customWidth="1"/>
    <col min="2329" max="2329" width="11.42578125" style="22"/>
    <col min="2330" max="2330" width="18" style="22" customWidth="1"/>
    <col min="2331" max="2331" width="14.85546875" style="22" bestFit="1" customWidth="1"/>
    <col min="2332" max="2333" width="11.7109375" style="22" bestFit="1" customWidth="1"/>
    <col min="2334" max="2334" width="21.7109375" style="22" bestFit="1" customWidth="1"/>
    <col min="2335" max="2335" width="20.5703125" style="22" bestFit="1" customWidth="1"/>
    <col min="2336" max="2336" width="17.140625" style="22" customWidth="1"/>
    <col min="2337" max="2337" width="25.7109375" style="22" bestFit="1" customWidth="1"/>
    <col min="2338" max="2338" width="21" style="22" customWidth="1"/>
    <col min="2339" max="2339" width="20.5703125" style="22" bestFit="1" customWidth="1"/>
    <col min="2340" max="2340" width="15.28515625" style="22" customWidth="1"/>
    <col min="2341" max="2341" width="12" style="22" bestFit="1" customWidth="1"/>
    <col min="2342" max="2343" width="11.42578125" style="22"/>
    <col min="2344" max="2344" width="14.85546875" style="22" bestFit="1" customWidth="1"/>
    <col min="2345" max="2345" width="14.85546875" style="22" customWidth="1"/>
    <col min="2346" max="2346" width="11.42578125" style="22"/>
    <col min="2347" max="2347" width="13.140625" style="22" bestFit="1" customWidth="1"/>
    <col min="2348" max="2348" width="12.85546875" style="22" bestFit="1" customWidth="1"/>
    <col min="2349" max="2559" width="11.42578125" style="22"/>
    <col min="2560" max="2560" width="21.85546875" style="22" customWidth="1"/>
    <col min="2561" max="2561" width="16.42578125" style="22" customWidth="1"/>
    <col min="2562" max="2562" width="2.7109375" style="22" customWidth="1"/>
    <col min="2563" max="2563" width="17.140625" style="22" customWidth="1"/>
    <col min="2564" max="2564" width="17.5703125" style="22" customWidth="1"/>
    <col min="2565" max="2565" width="20.140625" style="22" customWidth="1"/>
    <col min="2566" max="2566" width="17.5703125" style="22" customWidth="1"/>
    <col min="2567" max="2567" width="17.42578125" style="22" customWidth="1"/>
    <col min="2568" max="2568" width="14.5703125" style="22" customWidth="1"/>
    <col min="2569" max="2570" width="17.5703125" style="22" customWidth="1"/>
    <col min="2571" max="2571" width="18.85546875" style="22" bestFit="1" customWidth="1"/>
    <col min="2572" max="2572" width="12.140625" style="22" bestFit="1" customWidth="1"/>
    <col min="2573" max="2573" width="12.7109375" style="22" bestFit="1" customWidth="1"/>
    <col min="2574" max="2574" width="17.140625" style="22" bestFit="1" customWidth="1"/>
    <col min="2575" max="2575" width="11.7109375" style="22" bestFit="1" customWidth="1"/>
    <col min="2576" max="2577" width="11.42578125" style="22"/>
    <col min="2578" max="2578" width="18" style="22" bestFit="1" customWidth="1"/>
    <col min="2579" max="2579" width="13.42578125" style="22" customWidth="1"/>
    <col min="2580" max="2580" width="14.7109375" style="22" customWidth="1"/>
    <col min="2581" max="2581" width="17.28515625" style="22" bestFit="1" customWidth="1"/>
    <col min="2582" max="2582" width="11.42578125" style="22"/>
    <col min="2583" max="2583" width="12.28515625" style="22" bestFit="1" customWidth="1"/>
    <col min="2584" max="2584" width="24.85546875" style="22" customWidth="1"/>
    <col min="2585" max="2585" width="11.42578125" style="22"/>
    <col min="2586" max="2586" width="18" style="22" customWidth="1"/>
    <col min="2587" max="2587" width="14.85546875" style="22" bestFit="1" customWidth="1"/>
    <col min="2588" max="2589" width="11.7109375" style="22" bestFit="1" customWidth="1"/>
    <col min="2590" max="2590" width="21.7109375" style="22" bestFit="1" customWidth="1"/>
    <col min="2591" max="2591" width="20.5703125" style="22" bestFit="1" customWidth="1"/>
    <col min="2592" max="2592" width="17.140625" style="22" customWidth="1"/>
    <col min="2593" max="2593" width="25.7109375" style="22" bestFit="1" customWidth="1"/>
    <col min="2594" max="2594" width="21" style="22" customWidth="1"/>
    <col min="2595" max="2595" width="20.5703125" style="22" bestFit="1" customWidth="1"/>
    <col min="2596" max="2596" width="15.28515625" style="22" customWidth="1"/>
    <col min="2597" max="2597" width="12" style="22" bestFit="1" customWidth="1"/>
    <col min="2598" max="2599" width="11.42578125" style="22"/>
    <col min="2600" max="2600" width="14.85546875" style="22" bestFit="1" customWidth="1"/>
    <col min="2601" max="2601" width="14.85546875" style="22" customWidth="1"/>
    <col min="2602" max="2602" width="11.42578125" style="22"/>
    <col min="2603" max="2603" width="13.140625" style="22" bestFit="1" customWidth="1"/>
    <col min="2604" max="2604" width="12.85546875" style="22" bestFit="1" customWidth="1"/>
    <col min="2605" max="2815" width="11.42578125" style="22"/>
    <col min="2816" max="2816" width="21.85546875" style="22" customWidth="1"/>
    <col min="2817" max="2817" width="16.42578125" style="22" customWidth="1"/>
    <col min="2818" max="2818" width="2.7109375" style="22" customWidth="1"/>
    <col min="2819" max="2819" width="17.140625" style="22" customWidth="1"/>
    <col min="2820" max="2820" width="17.5703125" style="22" customWidth="1"/>
    <col min="2821" max="2821" width="20.140625" style="22" customWidth="1"/>
    <col min="2822" max="2822" width="17.5703125" style="22" customWidth="1"/>
    <col min="2823" max="2823" width="17.42578125" style="22" customWidth="1"/>
    <col min="2824" max="2824" width="14.5703125" style="22" customWidth="1"/>
    <col min="2825" max="2826" width="17.5703125" style="22" customWidth="1"/>
    <col min="2827" max="2827" width="18.85546875" style="22" bestFit="1" customWidth="1"/>
    <col min="2828" max="2828" width="12.140625" style="22" bestFit="1" customWidth="1"/>
    <col min="2829" max="2829" width="12.7109375" style="22" bestFit="1" customWidth="1"/>
    <col min="2830" max="2830" width="17.140625" style="22" bestFit="1" customWidth="1"/>
    <col min="2831" max="2831" width="11.7109375" style="22" bestFit="1" customWidth="1"/>
    <col min="2832" max="2833" width="11.42578125" style="22"/>
    <col min="2834" max="2834" width="18" style="22" bestFit="1" customWidth="1"/>
    <col min="2835" max="2835" width="13.42578125" style="22" customWidth="1"/>
    <col min="2836" max="2836" width="14.7109375" style="22" customWidth="1"/>
    <col min="2837" max="2837" width="17.28515625" style="22" bestFit="1" customWidth="1"/>
    <col min="2838" max="2838" width="11.42578125" style="22"/>
    <col min="2839" max="2839" width="12.28515625" style="22" bestFit="1" customWidth="1"/>
    <col min="2840" max="2840" width="24.85546875" style="22" customWidth="1"/>
    <col min="2841" max="2841" width="11.42578125" style="22"/>
    <col min="2842" max="2842" width="18" style="22" customWidth="1"/>
    <col min="2843" max="2843" width="14.85546875" style="22" bestFit="1" customWidth="1"/>
    <col min="2844" max="2845" width="11.7109375" style="22" bestFit="1" customWidth="1"/>
    <col min="2846" max="2846" width="21.7109375" style="22" bestFit="1" customWidth="1"/>
    <col min="2847" max="2847" width="20.5703125" style="22" bestFit="1" customWidth="1"/>
    <col min="2848" max="2848" width="17.140625" style="22" customWidth="1"/>
    <col min="2849" max="2849" width="25.7109375" style="22" bestFit="1" customWidth="1"/>
    <col min="2850" max="2850" width="21" style="22" customWidth="1"/>
    <col min="2851" max="2851" width="20.5703125" style="22" bestFit="1" customWidth="1"/>
    <col min="2852" max="2852" width="15.28515625" style="22" customWidth="1"/>
    <col min="2853" max="2853" width="12" style="22" bestFit="1" customWidth="1"/>
    <col min="2854" max="2855" width="11.42578125" style="22"/>
    <col min="2856" max="2856" width="14.85546875" style="22" bestFit="1" customWidth="1"/>
    <col min="2857" max="2857" width="14.85546875" style="22" customWidth="1"/>
    <col min="2858" max="2858" width="11.42578125" style="22"/>
    <col min="2859" max="2859" width="13.140625" style="22" bestFit="1" customWidth="1"/>
    <col min="2860" max="2860" width="12.85546875" style="22" bestFit="1" customWidth="1"/>
    <col min="2861" max="3071" width="11.42578125" style="22"/>
    <col min="3072" max="3072" width="21.85546875" style="22" customWidth="1"/>
    <col min="3073" max="3073" width="16.42578125" style="22" customWidth="1"/>
    <col min="3074" max="3074" width="2.7109375" style="22" customWidth="1"/>
    <col min="3075" max="3075" width="17.140625" style="22" customWidth="1"/>
    <col min="3076" max="3076" width="17.5703125" style="22" customWidth="1"/>
    <col min="3077" max="3077" width="20.140625" style="22" customWidth="1"/>
    <col min="3078" max="3078" width="17.5703125" style="22" customWidth="1"/>
    <col min="3079" max="3079" width="17.42578125" style="22" customWidth="1"/>
    <col min="3080" max="3080" width="14.5703125" style="22" customWidth="1"/>
    <col min="3081" max="3082" width="17.5703125" style="22" customWidth="1"/>
    <col min="3083" max="3083" width="18.85546875" style="22" bestFit="1" customWidth="1"/>
    <col min="3084" max="3084" width="12.140625" style="22" bestFit="1" customWidth="1"/>
    <col min="3085" max="3085" width="12.7109375" style="22" bestFit="1" customWidth="1"/>
    <col min="3086" max="3086" width="17.140625" style="22" bestFit="1" customWidth="1"/>
    <col min="3087" max="3087" width="11.7109375" style="22" bestFit="1" customWidth="1"/>
    <col min="3088" max="3089" width="11.42578125" style="22"/>
    <col min="3090" max="3090" width="18" style="22" bestFit="1" customWidth="1"/>
    <col min="3091" max="3091" width="13.42578125" style="22" customWidth="1"/>
    <col min="3092" max="3092" width="14.7109375" style="22" customWidth="1"/>
    <col min="3093" max="3093" width="17.28515625" style="22" bestFit="1" customWidth="1"/>
    <col min="3094" max="3094" width="11.42578125" style="22"/>
    <col min="3095" max="3095" width="12.28515625" style="22" bestFit="1" customWidth="1"/>
    <col min="3096" max="3096" width="24.85546875" style="22" customWidth="1"/>
    <col min="3097" max="3097" width="11.42578125" style="22"/>
    <col min="3098" max="3098" width="18" style="22" customWidth="1"/>
    <col min="3099" max="3099" width="14.85546875" style="22" bestFit="1" customWidth="1"/>
    <col min="3100" max="3101" width="11.7109375" style="22" bestFit="1" customWidth="1"/>
    <col min="3102" max="3102" width="21.7109375" style="22" bestFit="1" customWidth="1"/>
    <col min="3103" max="3103" width="20.5703125" style="22" bestFit="1" customWidth="1"/>
    <col min="3104" max="3104" width="17.140625" style="22" customWidth="1"/>
    <col min="3105" max="3105" width="25.7109375" style="22" bestFit="1" customWidth="1"/>
    <col min="3106" max="3106" width="21" style="22" customWidth="1"/>
    <col min="3107" max="3107" width="20.5703125" style="22" bestFit="1" customWidth="1"/>
    <col min="3108" max="3108" width="15.28515625" style="22" customWidth="1"/>
    <col min="3109" max="3109" width="12" style="22" bestFit="1" customWidth="1"/>
    <col min="3110" max="3111" width="11.42578125" style="22"/>
    <col min="3112" max="3112" width="14.85546875" style="22" bestFit="1" customWidth="1"/>
    <col min="3113" max="3113" width="14.85546875" style="22" customWidth="1"/>
    <col min="3114" max="3114" width="11.42578125" style="22"/>
    <col min="3115" max="3115" width="13.140625" style="22" bestFit="1" customWidth="1"/>
    <col min="3116" max="3116" width="12.85546875" style="22" bestFit="1" customWidth="1"/>
    <col min="3117" max="3327" width="11.42578125" style="22"/>
    <col min="3328" max="3328" width="21.85546875" style="22" customWidth="1"/>
    <col min="3329" max="3329" width="16.42578125" style="22" customWidth="1"/>
    <col min="3330" max="3330" width="2.7109375" style="22" customWidth="1"/>
    <col min="3331" max="3331" width="17.140625" style="22" customWidth="1"/>
    <col min="3332" max="3332" width="17.5703125" style="22" customWidth="1"/>
    <col min="3333" max="3333" width="20.140625" style="22" customWidth="1"/>
    <col min="3334" max="3334" width="17.5703125" style="22" customWidth="1"/>
    <col min="3335" max="3335" width="17.42578125" style="22" customWidth="1"/>
    <col min="3336" max="3336" width="14.5703125" style="22" customWidth="1"/>
    <col min="3337" max="3338" width="17.5703125" style="22" customWidth="1"/>
    <col min="3339" max="3339" width="18.85546875" style="22" bestFit="1" customWidth="1"/>
    <col min="3340" max="3340" width="12.140625" style="22" bestFit="1" customWidth="1"/>
    <col min="3341" max="3341" width="12.7109375" style="22" bestFit="1" customWidth="1"/>
    <col min="3342" max="3342" width="17.140625" style="22" bestFit="1" customWidth="1"/>
    <col min="3343" max="3343" width="11.7109375" style="22" bestFit="1" customWidth="1"/>
    <col min="3344" max="3345" width="11.42578125" style="22"/>
    <col min="3346" max="3346" width="18" style="22" bestFit="1" customWidth="1"/>
    <col min="3347" max="3347" width="13.42578125" style="22" customWidth="1"/>
    <col min="3348" max="3348" width="14.7109375" style="22" customWidth="1"/>
    <col min="3349" max="3349" width="17.28515625" style="22" bestFit="1" customWidth="1"/>
    <col min="3350" max="3350" width="11.42578125" style="22"/>
    <col min="3351" max="3351" width="12.28515625" style="22" bestFit="1" customWidth="1"/>
    <col min="3352" max="3352" width="24.85546875" style="22" customWidth="1"/>
    <col min="3353" max="3353" width="11.42578125" style="22"/>
    <col min="3354" max="3354" width="18" style="22" customWidth="1"/>
    <col min="3355" max="3355" width="14.85546875" style="22" bestFit="1" customWidth="1"/>
    <col min="3356" max="3357" width="11.7109375" style="22" bestFit="1" customWidth="1"/>
    <col min="3358" max="3358" width="21.7109375" style="22" bestFit="1" customWidth="1"/>
    <col min="3359" max="3359" width="20.5703125" style="22" bestFit="1" customWidth="1"/>
    <col min="3360" max="3360" width="17.140625" style="22" customWidth="1"/>
    <col min="3361" max="3361" width="25.7109375" style="22" bestFit="1" customWidth="1"/>
    <col min="3362" max="3362" width="21" style="22" customWidth="1"/>
    <col min="3363" max="3363" width="20.5703125" style="22" bestFit="1" customWidth="1"/>
    <col min="3364" max="3364" width="15.28515625" style="22" customWidth="1"/>
    <col min="3365" max="3365" width="12" style="22" bestFit="1" customWidth="1"/>
    <col min="3366" max="3367" width="11.42578125" style="22"/>
    <col min="3368" max="3368" width="14.85546875" style="22" bestFit="1" customWidth="1"/>
    <col min="3369" max="3369" width="14.85546875" style="22" customWidth="1"/>
    <col min="3370" max="3370" width="11.42578125" style="22"/>
    <col min="3371" max="3371" width="13.140625" style="22" bestFit="1" customWidth="1"/>
    <col min="3372" max="3372" width="12.85546875" style="22" bestFit="1" customWidth="1"/>
    <col min="3373" max="3583" width="11.42578125" style="22"/>
    <col min="3584" max="3584" width="21.85546875" style="22" customWidth="1"/>
    <col min="3585" max="3585" width="16.42578125" style="22" customWidth="1"/>
    <col min="3586" max="3586" width="2.7109375" style="22" customWidth="1"/>
    <col min="3587" max="3587" width="17.140625" style="22" customWidth="1"/>
    <col min="3588" max="3588" width="17.5703125" style="22" customWidth="1"/>
    <col min="3589" max="3589" width="20.140625" style="22" customWidth="1"/>
    <col min="3590" max="3590" width="17.5703125" style="22" customWidth="1"/>
    <col min="3591" max="3591" width="17.42578125" style="22" customWidth="1"/>
    <col min="3592" max="3592" width="14.5703125" style="22" customWidth="1"/>
    <col min="3593" max="3594" width="17.5703125" style="22" customWidth="1"/>
    <col min="3595" max="3595" width="18.85546875" style="22" bestFit="1" customWidth="1"/>
    <col min="3596" max="3596" width="12.140625" style="22" bestFit="1" customWidth="1"/>
    <col min="3597" max="3597" width="12.7109375" style="22" bestFit="1" customWidth="1"/>
    <col min="3598" max="3598" width="17.140625" style="22" bestFit="1" customWidth="1"/>
    <col min="3599" max="3599" width="11.7109375" style="22" bestFit="1" customWidth="1"/>
    <col min="3600" max="3601" width="11.42578125" style="22"/>
    <col min="3602" max="3602" width="18" style="22" bestFit="1" customWidth="1"/>
    <col min="3603" max="3603" width="13.42578125" style="22" customWidth="1"/>
    <col min="3604" max="3604" width="14.7109375" style="22" customWidth="1"/>
    <col min="3605" max="3605" width="17.28515625" style="22" bestFit="1" customWidth="1"/>
    <col min="3606" max="3606" width="11.42578125" style="22"/>
    <col min="3607" max="3607" width="12.28515625" style="22" bestFit="1" customWidth="1"/>
    <col min="3608" max="3608" width="24.85546875" style="22" customWidth="1"/>
    <col min="3609" max="3609" width="11.42578125" style="22"/>
    <col min="3610" max="3610" width="18" style="22" customWidth="1"/>
    <col min="3611" max="3611" width="14.85546875" style="22" bestFit="1" customWidth="1"/>
    <col min="3612" max="3613" width="11.7109375" style="22" bestFit="1" customWidth="1"/>
    <col min="3614" max="3614" width="21.7109375" style="22" bestFit="1" customWidth="1"/>
    <col min="3615" max="3615" width="20.5703125" style="22" bestFit="1" customWidth="1"/>
    <col min="3616" max="3616" width="17.140625" style="22" customWidth="1"/>
    <col min="3617" max="3617" width="25.7109375" style="22" bestFit="1" customWidth="1"/>
    <col min="3618" max="3618" width="21" style="22" customWidth="1"/>
    <col min="3619" max="3619" width="20.5703125" style="22" bestFit="1" customWidth="1"/>
    <col min="3620" max="3620" width="15.28515625" style="22" customWidth="1"/>
    <col min="3621" max="3621" width="12" style="22" bestFit="1" customWidth="1"/>
    <col min="3622" max="3623" width="11.42578125" style="22"/>
    <col min="3624" max="3624" width="14.85546875" style="22" bestFit="1" customWidth="1"/>
    <col min="3625" max="3625" width="14.85546875" style="22" customWidth="1"/>
    <col min="3626" max="3626" width="11.42578125" style="22"/>
    <col min="3627" max="3627" width="13.140625" style="22" bestFit="1" customWidth="1"/>
    <col min="3628" max="3628" width="12.85546875" style="22" bestFit="1" customWidth="1"/>
    <col min="3629" max="3839" width="11.42578125" style="22"/>
    <col min="3840" max="3840" width="21.85546875" style="22" customWidth="1"/>
    <col min="3841" max="3841" width="16.42578125" style="22" customWidth="1"/>
    <col min="3842" max="3842" width="2.7109375" style="22" customWidth="1"/>
    <col min="3843" max="3843" width="17.140625" style="22" customWidth="1"/>
    <col min="3844" max="3844" width="17.5703125" style="22" customWidth="1"/>
    <col min="3845" max="3845" width="20.140625" style="22" customWidth="1"/>
    <col min="3846" max="3846" width="17.5703125" style="22" customWidth="1"/>
    <col min="3847" max="3847" width="17.42578125" style="22" customWidth="1"/>
    <col min="3848" max="3848" width="14.5703125" style="22" customWidth="1"/>
    <col min="3849" max="3850" width="17.5703125" style="22" customWidth="1"/>
    <col min="3851" max="3851" width="18.85546875" style="22" bestFit="1" customWidth="1"/>
    <col min="3852" max="3852" width="12.140625" style="22" bestFit="1" customWidth="1"/>
    <col min="3853" max="3853" width="12.7109375" style="22" bestFit="1" customWidth="1"/>
    <col min="3854" max="3854" width="17.140625" style="22" bestFit="1" customWidth="1"/>
    <col min="3855" max="3855" width="11.7109375" style="22" bestFit="1" customWidth="1"/>
    <col min="3856" max="3857" width="11.42578125" style="22"/>
    <col min="3858" max="3858" width="18" style="22" bestFit="1" customWidth="1"/>
    <col min="3859" max="3859" width="13.42578125" style="22" customWidth="1"/>
    <col min="3860" max="3860" width="14.7109375" style="22" customWidth="1"/>
    <col min="3861" max="3861" width="17.28515625" style="22" bestFit="1" customWidth="1"/>
    <col min="3862" max="3862" width="11.42578125" style="22"/>
    <col min="3863" max="3863" width="12.28515625" style="22" bestFit="1" customWidth="1"/>
    <col min="3864" max="3864" width="24.85546875" style="22" customWidth="1"/>
    <col min="3865" max="3865" width="11.42578125" style="22"/>
    <col min="3866" max="3866" width="18" style="22" customWidth="1"/>
    <col min="3867" max="3867" width="14.85546875" style="22" bestFit="1" customWidth="1"/>
    <col min="3868" max="3869" width="11.7109375" style="22" bestFit="1" customWidth="1"/>
    <col min="3870" max="3870" width="21.7109375" style="22" bestFit="1" customWidth="1"/>
    <col min="3871" max="3871" width="20.5703125" style="22" bestFit="1" customWidth="1"/>
    <col min="3872" max="3872" width="17.140625" style="22" customWidth="1"/>
    <col min="3873" max="3873" width="25.7109375" style="22" bestFit="1" customWidth="1"/>
    <col min="3874" max="3874" width="21" style="22" customWidth="1"/>
    <col min="3875" max="3875" width="20.5703125" style="22" bestFit="1" customWidth="1"/>
    <col min="3876" max="3876" width="15.28515625" style="22" customWidth="1"/>
    <col min="3877" max="3877" width="12" style="22" bestFit="1" customWidth="1"/>
    <col min="3878" max="3879" width="11.42578125" style="22"/>
    <col min="3880" max="3880" width="14.85546875" style="22" bestFit="1" customWidth="1"/>
    <col min="3881" max="3881" width="14.85546875" style="22" customWidth="1"/>
    <col min="3882" max="3882" width="11.42578125" style="22"/>
    <col min="3883" max="3883" width="13.140625" style="22" bestFit="1" customWidth="1"/>
    <col min="3884" max="3884" width="12.85546875" style="22" bestFit="1" customWidth="1"/>
    <col min="3885" max="4095" width="11.42578125" style="22"/>
    <col min="4096" max="4096" width="21.85546875" style="22" customWidth="1"/>
    <col min="4097" max="4097" width="16.42578125" style="22" customWidth="1"/>
    <col min="4098" max="4098" width="2.7109375" style="22" customWidth="1"/>
    <col min="4099" max="4099" width="17.140625" style="22" customWidth="1"/>
    <col min="4100" max="4100" width="17.5703125" style="22" customWidth="1"/>
    <col min="4101" max="4101" width="20.140625" style="22" customWidth="1"/>
    <col min="4102" max="4102" width="17.5703125" style="22" customWidth="1"/>
    <col min="4103" max="4103" width="17.42578125" style="22" customWidth="1"/>
    <col min="4104" max="4104" width="14.5703125" style="22" customWidth="1"/>
    <col min="4105" max="4106" width="17.5703125" style="22" customWidth="1"/>
    <col min="4107" max="4107" width="18.85546875" style="22" bestFit="1" customWidth="1"/>
    <col min="4108" max="4108" width="12.140625" style="22" bestFit="1" customWidth="1"/>
    <col min="4109" max="4109" width="12.7109375" style="22" bestFit="1" customWidth="1"/>
    <col min="4110" max="4110" width="17.140625" style="22" bestFit="1" customWidth="1"/>
    <col min="4111" max="4111" width="11.7109375" style="22" bestFit="1" customWidth="1"/>
    <col min="4112" max="4113" width="11.42578125" style="22"/>
    <col min="4114" max="4114" width="18" style="22" bestFit="1" customWidth="1"/>
    <col min="4115" max="4115" width="13.42578125" style="22" customWidth="1"/>
    <col min="4116" max="4116" width="14.7109375" style="22" customWidth="1"/>
    <col min="4117" max="4117" width="17.28515625" style="22" bestFit="1" customWidth="1"/>
    <col min="4118" max="4118" width="11.42578125" style="22"/>
    <col min="4119" max="4119" width="12.28515625" style="22" bestFit="1" customWidth="1"/>
    <col min="4120" max="4120" width="24.85546875" style="22" customWidth="1"/>
    <col min="4121" max="4121" width="11.42578125" style="22"/>
    <col min="4122" max="4122" width="18" style="22" customWidth="1"/>
    <col min="4123" max="4123" width="14.85546875" style="22" bestFit="1" customWidth="1"/>
    <col min="4124" max="4125" width="11.7109375" style="22" bestFit="1" customWidth="1"/>
    <col min="4126" max="4126" width="21.7109375" style="22" bestFit="1" customWidth="1"/>
    <col min="4127" max="4127" width="20.5703125" style="22" bestFit="1" customWidth="1"/>
    <col min="4128" max="4128" width="17.140625" style="22" customWidth="1"/>
    <col min="4129" max="4129" width="25.7109375" style="22" bestFit="1" customWidth="1"/>
    <col min="4130" max="4130" width="21" style="22" customWidth="1"/>
    <col min="4131" max="4131" width="20.5703125" style="22" bestFit="1" customWidth="1"/>
    <col min="4132" max="4132" width="15.28515625" style="22" customWidth="1"/>
    <col min="4133" max="4133" width="12" style="22" bestFit="1" customWidth="1"/>
    <col min="4134" max="4135" width="11.42578125" style="22"/>
    <col min="4136" max="4136" width="14.85546875" style="22" bestFit="1" customWidth="1"/>
    <col min="4137" max="4137" width="14.85546875" style="22" customWidth="1"/>
    <col min="4138" max="4138" width="11.42578125" style="22"/>
    <col min="4139" max="4139" width="13.140625" style="22" bestFit="1" customWidth="1"/>
    <col min="4140" max="4140" width="12.85546875" style="22" bestFit="1" customWidth="1"/>
    <col min="4141" max="4351" width="11.42578125" style="22"/>
    <col min="4352" max="4352" width="21.85546875" style="22" customWidth="1"/>
    <col min="4353" max="4353" width="16.42578125" style="22" customWidth="1"/>
    <col min="4354" max="4354" width="2.7109375" style="22" customWidth="1"/>
    <col min="4355" max="4355" width="17.140625" style="22" customWidth="1"/>
    <col min="4356" max="4356" width="17.5703125" style="22" customWidth="1"/>
    <col min="4357" max="4357" width="20.140625" style="22" customWidth="1"/>
    <col min="4358" max="4358" width="17.5703125" style="22" customWidth="1"/>
    <col min="4359" max="4359" width="17.42578125" style="22" customWidth="1"/>
    <col min="4360" max="4360" width="14.5703125" style="22" customWidth="1"/>
    <col min="4361" max="4362" width="17.5703125" style="22" customWidth="1"/>
    <col min="4363" max="4363" width="18.85546875" style="22" bestFit="1" customWidth="1"/>
    <col min="4364" max="4364" width="12.140625" style="22" bestFit="1" customWidth="1"/>
    <col min="4365" max="4365" width="12.7109375" style="22" bestFit="1" customWidth="1"/>
    <col min="4366" max="4366" width="17.140625" style="22" bestFit="1" customWidth="1"/>
    <col min="4367" max="4367" width="11.7109375" style="22" bestFit="1" customWidth="1"/>
    <col min="4368" max="4369" width="11.42578125" style="22"/>
    <col min="4370" max="4370" width="18" style="22" bestFit="1" customWidth="1"/>
    <col min="4371" max="4371" width="13.42578125" style="22" customWidth="1"/>
    <col min="4372" max="4372" width="14.7109375" style="22" customWidth="1"/>
    <col min="4373" max="4373" width="17.28515625" style="22" bestFit="1" customWidth="1"/>
    <col min="4374" max="4374" width="11.42578125" style="22"/>
    <col min="4375" max="4375" width="12.28515625" style="22" bestFit="1" customWidth="1"/>
    <col min="4376" max="4376" width="24.85546875" style="22" customWidth="1"/>
    <col min="4377" max="4377" width="11.42578125" style="22"/>
    <col min="4378" max="4378" width="18" style="22" customWidth="1"/>
    <col min="4379" max="4379" width="14.85546875" style="22" bestFit="1" customWidth="1"/>
    <col min="4380" max="4381" width="11.7109375" style="22" bestFit="1" customWidth="1"/>
    <col min="4382" max="4382" width="21.7109375" style="22" bestFit="1" customWidth="1"/>
    <col min="4383" max="4383" width="20.5703125" style="22" bestFit="1" customWidth="1"/>
    <col min="4384" max="4384" width="17.140625" style="22" customWidth="1"/>
    <col min="4385" max="4385" width="25.7109375" style="22" bestFit="1" customWidth="1"/>
    <col min="4386" max="4386" width="21" style="22" customWidth="1"/>
    <col min="4387" max="4387" width="20.5703125" style="22" bestFit="1" customWidth="1"/>
    <col min="4388" max="4388" width="15.28515625" style="22" customWidth="1"/>
    <col min="4389" max="4389" width="12" style="22" bestFit="1" customWidth="1"/>
    <col min="4390" max="4391" width="11.42578125" style="22"/>
    <col min="4392" max="4392" width="14.85546875" style="22" bestFit="1" customWidth="1"/>
    <col min="4393" max="4393" width="14.85546875" style="22" customWidth="1"/>
    <col min="4394" max="4394" width="11.42578125" style="22"/>
    <col min="4395" max="4395" width="13.140625" style="22" bestFit="1" customWidth="1"/>
    <col min="4396" max="4396" width="12.85546875" style="22" bestFit="1" customWidth="1"/>
    <col min="4397" max="4607" width="11.42578125" style="22"/>
    <col min="4608" max="4608" width="21.85546875" style="22" customWidth="1"/>
    <col min="4609" max="4609" width="16.42578125" style="22" customWidth="1"/>
    <col min="4610" max="4610" width="2.7109375" style="22" customWidth="1"/>
    <col min="4611" max="4611" width="17.140625" style="22" customWidth="1"/>
    <col min="4612" max="4612" width="17.5703125" style="22" customWidth="1"/>
    <col min="4613" max="4613" width="20.140625" style="22" customWidth="1"/>
    <col min="4614" max="4614" width="17.5703125" style="22" customWidth="1"/>
    <col min="4615" max="4615" width="17.42578125" style="22" customWidth="1"/>
    <col min="4616" max="4616" width="14.5703125" style="22" customWidth="1"/>
    <col min="4617" max="4618" width="17.5703125" style="22" customWidth="1"/>
    <col min="4619" max="4619" width="18.85546875" style="22" bestFit="1" customWidth="1"/>
    <col min="4620" max="4620" width="12.140625" style="22" bestFit="1" customWidth="1"/>
    <col min="4621" max="4621" width="12.7109375" style="22" bestFit="1" customWidth="1"/>
    <col min="4622" max="4622" width="17.140625" style="22" bestFit="1" customWidth="1"/>
    <col min="4623" max="4623" width="11.7109375" style="22" bestFit="1" customWidth="1"/>
    <col min="4624" max="4625" width="11.42578125" style="22"/>
    <col min="4626" max="4626" width="18" style="22" bestFit="1" customWidth="1"/>
    <col min="4627" max="4627" width="13.42578125" style="22" customWidth="1"/>
    <col min="4628" max="4628" width="14.7109375" style="22" customWidth="1"/>
    <col min="4629" max="4629" width="17.28515625" style="22" bestFit="1" customWidth="1"/>
    <col min="4630" max="4630" width="11.42578125" style="22"/>
    <col min="4631" max="4631" width="12.28515625" style="22" bestFit="1" customWidth="1"/>
    <col min="4632" max="4632" width="24.85546875" style="22" customWidth="1"/>
    <col min="4633" max="4633" width="11.42578125" style="22"/>
    <col min="4634" max="4634" width="18" style="22" customWidth="1"/>
    <col min="4635" max="4635" width="14.85546875" style="22" bestFit="1" customWidth="1"/>
    <col min="4636" max="4637" width="11.7109375" style="22" bestFit="1" customWidth="1"/>
    <col min="4638" max="4638" width="21.7109375" style="22" bestFit="1" customWidth="1"/>
    <col min="4639" max="4639" width="20.5703125" style="22" bestFit="1" customWidth="1"/>
    <col min="4640" max="4640" width="17.140625" style="22" customWidth="1"/>
    <col min="4641" max="4641" width="25.7109375" style="22" bestFit="1" customWidth="1"/>
    <col min="4642" max="4642" width="21" style="22" customWidth="1"/>
    <col min="4643" max="4643" width="20.5703125" style="22" bestFit="1" customWidth="1"/>
    <col min="4644" max="4644" width="15.28515625" style="22" customWidth="1"/>
    <col min="4645" max="4645" width="12" style="22" bestFit="1" customWidth="1"/>
    <col min="4646" max="4647" width="11.42578125" style="22"/>
    <col min="4648" max="4648" width="14.85546875" style="22" bestFit="1" customWidth="1"/>
    <col min="4649" max="4649" width="14.85546875" style="22" customWidth="1"/>
    <col min="4650" max="4650" width="11.42578125" style="22"/>
    <col min="4651" max="4651" width="13.140625" style="22" bestFit="1" customWidth="1"/>
    <col min="4652" max="4652" width="12.85546875" style="22" bestFit="1" customWidth="1"/>
    <col min="4653" max="4863" width="11.42578125" style="22"/>
    <col min="4864" max="4864" width="21.85546875" style="22" customWidth="1"/>
    <col min="4865" max="4865" width="16.42578125" style="22" customWidth="1"/>
    <col min="4866" max="4866" width="2.7109375" style="22" customWidth="1"/>
    <col min="4867" max="4867" width="17.140625" style="22" customWidth="1"/>
    <col min="4868" max="4868" width="17.5703125" style="22" customWidth="1"/>
    <col min="4869" max="4869" width="20.140625" style="22" customWidth="1"/>
    <col min="4870" max="4870" width="17.5703125" style="22" customWidth="1"/>
    <col min="4871" max="4871" width="17.42578125" style="22" customWidth="1"/>
    <col min="4872" max="4872" width="14.5703125" style="22" customWidth="1"/>
    <col min="4873" max="4874" width="17.5703125" style="22" customWidth="1"/>
    <col min="4875" max="4875" width="18.85546875" style="22" bestFit="1" customWidth="1"/>
    <col min="4876" max="4876" width="12.140625" style="22" bestFit="1" customWidth="1"/>
    <col min="4877" max="4877" width="12.7109375" style="22" bestFit="1" customWidth="1"/>
    <col min="4878" max="4878" width="17.140625" style="22" bestFit="1" customWidth="1"/>
    <col min="4879" max="4879" width="11.7109375" style="22" bestFit="1" customWidth="1"/>
    <col min="4880" max="4881" width="11.42578125" style="22"/>
    <col min="4882" max="4882" width="18" style="22" bestFit="1" customWidth="1"/>
    <col min="4883" max="4883" width="13.42578125" style="22" customWidth="1"/>
    <col min="4884" max="4884" width="14.7109375" style="22" customWidth="1"/>
    <col min="4885" max="4885" width="17.28515625" style="22" bestFit="1" customWidth="1"/>
    <col min="4886" max="4886" width="11.42578125" style="22"/>
    <col min="4887" max="4887" width="12.28515625" style="22" bestFit="1" customWidth="1"/>
    <col min="4888" max="4888" width="24.85546875" style="22" customWidth="1"/>
    <col min="4889" max="4889" width="11.42578125" style="22"/>
    <col min="4890" max="4890" width="18" style="22" customWidth="1"/>
    <col min="4891" max="4891" width="14.85546875" style="22" bestFit="1" customWidth="1"/>
    <col min="4892" max="4893" width="11.7109375" style="22" bestFit="1" customWidth="1"/>
    <col min="4894" max="4894" width="21.7109375" style="22" bestFit="1" customWidth="1"/>
    <col min="4895" max="4895" width="20.5703125" style="22" bestFit="1" customWidth="1"/>
    <col min="4896" max="4896" width="17.140625" style="22" customWidth="1"/>
    <col min="4897" max="4897" width="25.7109375" style="22" bestFit="1" customWidth="1"/>
    <col min="4898" max="4898" width="21" style="22" customWidth="1"/>
    <col min="4899" max="4899" width="20.5703125" style="22" bestFit="1" customWidth="1"/>
    <col min="4900" max="4900" width="15.28515625" style="22" customWidth="1"/>
    <col min="4901" max="4901" width="12" style="22" bestFit="1" customWidth="1"/>
    <col min="4902" max="4903" width="11.42578125" style="22"/>
    <col min="4904" max="4904" width="14.85546875" style="22" bestFit="1" customWidth="1"/>
    <col min="4905" max="4905" width="14.85546875" style="22" customWidth="1"/>
    <col min="4906" max="4906" width="11.42578125" style="22"/>
    <col min="4907" max="4907" width="13.140625" style="22" bestFit="1" customWidth="1"/>
    <col min="4908" max="4908" width="12.85546875" style="22" bestFit="1" customWidth="1"/>
    <col min="4909" max="5119" width="11.42578125" style="22"/>
    <col min="5120" max="5120" width="21.85546875" style="22" customWidth="1"/>
    <col min="5121" max="5121" width="16.42578125" style="22" customWidth="1"/>
    <col min="5122" max="5122" width="2.7109375" style="22" customWidth="1"/>
    <col min="5123" max="5123" width="17.140625" style="22" customWidth="1"/>
    <col min="5124" max="5124" width="17.5703125" style="22" customWidth="1"/>
    <col min="5125" max="5125" width="20.140625" style="22" customWidth="1"/>
    <col min="5126" max="5126" width="17.5703125" style="22" customWidth="1"/>
    <col min="5127" max="5127" width="17.42578125" style="22" customWidth="1"/>
    <col min="5128" max="5128" width="14.5703125" style="22" customWidth="1"/>
    <col min="5129" max="5130" width="17.5703125" style="22" customWidth="1"/>
    <col min="5131" max="5131" width="18.85546875" style="22" bestFit="1" customWidth="1"/>
    <col min="5132" max="5132" width="12.140625" style="22" bestFit="1" customWidth="1"/>
    <col min="5133" max="5133" width="12.7109375" style="22" bestFit="1" customWidth="1"/>
    <col min="5134" max="5134" width="17.140625" style="22" bestFit="1" customWidth="1"/>
    <col min="5135" max="5135" width="11.7109375" style="22" bestFit="1" customWidth="1"/>
    <col min="5136" max="5137" width="11.42578125" style="22"/>
    <col min="5138" max="5138" width="18" style="22" bestFit="1" customWidth="1"/>
    <col min="5139" max="5139" width="13.42578125" style="22" customWidth="1"/>
    <col min="5140" max="5140" width="14.7109375" style="22" customWidth="1"/>
    <col min="5141" max="5141" width="17.28515625" style="22" bestFit="1" customWidth="1"/>
    <col min="5142" max="5142" width="11.42578125" style="22"/>
    <col min="5143" max="5143" width="12.28515625" style="22" bestFit="1" customWidth="1"/>
    <col min="5144" max="5144" width="24.85546875" style="22" customWidth="1"/>
    <col min="5145" max="5145" width="11.42578125" style="22"/>
    <col min="5146" max="5146" width="18" style="22" customWidth="1"/>
    <col min="5147" max="5147" width="14.85546875" style="22" bestFit="1" customWidth="1"/>
    <col min="5148" max="5149" width="11.7109375" style="22" bestFit="1" customWidth="1"/>
    <col min="5150" max="5150" width="21.7109375" style="22" bestFit="1" customWidth="1"/>
    <col min="5151" max="5151" width="20.5703125" style="22" bestFit="1" customWidth="1"/>
    <col min="5152" max="5152" width="17.140625" style="22" customWidth="1"/>
    <col min="5153" max="5153" width="25.7109375" style="22" bestFit="1" customWidth="1"/>
    <col min="5154" max="5154" width="21" style="22" customWidth="1"/>
    <col min="5155" max="5155" width="20.5703125" style="22" bestFit="1" customWidth="1"/>
    <col min="5156" max="5156" width="15.28515625" style="22" customWidth="1"/>
    <col min="5157" max="5157" width="12" style="22" bestFit="1" customWidth="1"/>
    <col min="5158" max="5159" width="11.42578125" style="22"/>
    <col min="5160" max="5160" width="14.85546875" style="22" bestFit="1" customWidth="1"/>
    <col min="5161" max="5161" width="14.85546875" style="22" customWidth="1"/>
    <col min="5162" max="5162" width="11.42578125" style="22"/>
    <col min="5163" max="5163" width="13.140625" style="22" bestFit="1" customWidth="1"/>
    <col min="5164" max="5164" width="12.85546875" style="22" bestFit="1" customWidth="1"/>
    <col min="5165" max="5375" width="11.42578125" style="22"/>
    <col min="5376" max="5376" width="21.85546875" style="22" customWidth="1"/>
    <col min="5377" max="5377" width="16.42578125" style="22" customWidth="1"/>
    <col min="5378" max="5378" width="2.7109375" style="22" customWidth="1"/>
    <col min="5379" max="5379" width="17.140625" style="22" customWidth="1"/>
    <col min="5380" max="5380" width="17.5703125" style="22" customWidth="1"/>
    <col min="5381" max="5381" width="20.140625" style="22" customWidth="1"/>
    <col min="5382" max="5382" width="17.5703125" style="22" customWidth="1"/>
    <col min="5383" max="5383" width="17.42578125" style="22" customWidth="1"/>
    <col min="5384" max="5384" width="14.5703125" style="22" customWidth="1"/>
    <col min="5385" max="5386" width="17.5703125" style="22" customWidth="1"/>
    <col min="5387" max="5387" width="18.85546875" style="22" bestFit="1" customWidth="1"/>
    <col min="5388" max="5388" width="12.140625" style="22" bestFit="1" customWidth="1"/>
    <col min="5389" max="5389" width="12.7109375" style="22" bestFit="1" customWidth="1"/>
    <col min="5390" max="5390" width="17.140625" style="22" bestFit="1" customWidth="1"/>
    <col min="5391" max="5391" width="11.7109375" style="22" bestFit="1" customWidth="1"/>
    <col min="5392" max="5393" width="11.42578125" style="22"/>
    <col min="5394" max="5394" width="18" style="22" bestFit="1" customWidth="1"/>
    <col min="5395" max="5395" width="13.42578125" style="22" customWidth="1"/>
    <col min="5396" max="5396" width="14.7109375" style="22" customWidth="1"/>
    <col min="5397" max="5397" width="17.28515625" style="22" bestFit="1" customWidth="1"/>
    <col min="5398" max="5398" width="11.42578125" style="22"/>
    <col min="5399" max="5399" width="12.28515625" style="22" bestFit="1" customWidth="1"/>
    <col min="5400" max="5400" width="24.85546875" style="22" customWidth="1"/>
    <col min="5401" max="5401" width="11.42578125" style="22"/>
    <col min="5402" max="5402" width="18" style="22" customWidth="1"/>
    <col min="5403" max="5403" width="14.85546875" style="22" bestFit="1" customWidth="1"/>
    <col min="5404" max="5405" width="11.7109375" style="22" bestFit="1" customWidth="1"/>
    <col min="5406" max="5406" width="21.7109375" style="22" bestFit="1" customWidth="1"/>
    <col min="5407" max="5407" width="20.5703125" style="22" bestFit="1" customWidth="1"/>
    <col min="5408" max="5408" width="17.140625" style="22" customWidth="1"/>
    <col min="5409" max="5409" width="25.7109375" style="22" bestFit="1" customWidth="1"/>
    <col min="5410" max="5410" width="21" style="22" customWidth="1"/>
    <col min="5411" max="5411" width="20.5703125" style="22" bestFit="1" customWidth="1"/>
    <col min="5412" max="5412" width="15.28515625" style="22" customWidth="1"/>
    <col min="5413" max="5413" width="12" style="22" bestFit="1" customWidth="1"/>
    <col min="5414" max="5415" width="11.42578125" style="22"/>
    <col min="5416" max="5416" width="14.85546875" style="22" bestFit="1" customWidth="1"/>
    <col min="5417" max="5417" width="14.85546875" style="22" customWidth="1"/>
    <col min="5418" max="5418" width="11.42578125" style="22"/>
    <col min="5419" max="5419" width="13.140625" style="22" bestFit="1" customWidth="1"/>
    <col min="5420" max="5420" width="12.85546875" style="22" bestFit="1" customWidth="1"/>
    <col min="5421" max="5631" width="11.42578125" style="22"/>
    <col min="5632" max="5632" width="21.85546875" style="22" customWidth="1"/>
    <col min="5633" max="5633" width="16.42578125" style="22" customWidth="1"/>
    <col min="5634" max="5634" width="2.7109375" style="22" customWidth="1"/>
    <col min="5635" max="5635" width="17.140625" style="22" customWidth="1"/>
    <col min="5636" max="5636" width="17.5703125" style="22" customWidth="1"/>
    <col min="5637" max="5637" width="20.140625" style="22" customWidth="1"/>
    <col min="5638" max="5638" width="17.5703125" style="22" customWidth="1"/>
    <col min="5639" max="5639" width="17.42578125" style="22" customWidth="1"/>
    <col min="5640" max="5640" width="14.5703125" style="22" customWidth="1"/>
    <col min="5641" max="5642" width="17.5703125" style="22" customWidth="1"/>
    <col min="5643" max="5643" width="18.85546875" style="22" bestFit="1" customWidth="1"/>
    <col min="5644" max="5644" width="12.140625" style="22" bestFit="1" customWidth="1"/>
    <col min="5645" max="5645" width="12.7109375" style="22" bestFit="1" customWidth="1"/>
    <col min="5646" max="5646" width="17.140625" style="22" bestFit="1" customWidth="1"/>
    <col min="5647" max="5647" width="11.7109375" style="22" bestFit="1" customWidth="1"/>
    <col min="5648" max="5649" width="11.42578125" style="22"/>
    <col min="5650" max="5650" width="18" style="22" bestFit="1" customWidth="1"/>
    <col min="5651" max="5651" width="13.42578125" style="22" customWidth="1"/>
    <col min="5652" max="5652" width="14.7109375" style="22" customWidth="1"/>
    <col min="5653" max="5653" width="17.28515625" style="22" bestFit="1" customWidth="1"/>
    <col min="5654" max="5654" width="11.42578125" style="22"/>
    <col min="5655" max="5655" width="12.28515625" style="22" bestFit="1" customWidth="1"/>
    <col min="5656" max="5656" width="24.85546875" style="22" customWidth="1"/>
    <col min="5657" max="5657" width="11.42578125" style="22"/>
    <col min="5658" max="5658" width="18" style="22" customWidth="1"/>
    <col min="5659" max="5659" width="14.85546875" style="22" bestFit="1" customWidth="1"/>
    <col min="5660" max="5661" width="11.7109375" style="22" bestFit="1" customWidth="1"/>
    <col min="5662" max="5662" width="21.7109375" style="22" bestFit="1" customWidth="1"/>
    <col min="5663" max="5663" width="20.5703125" style="22" bestFit="1" customWidth="1"/>
    <col min="5664" max="5664" width="17.140625" style="22" customWidth="1"/>
    <col min="5665" max="5665" width="25.7109375" style="22" bestFit="1" customWidth="1"/>
    <col min="5666" max="5666" width="21" style="22" customWidth="1"/>
    <col min="5667" max="5667" width="20.5703125" style="22" bestFit="1" customWidth="1"/>
    <col min="5668" max="5668" width="15.28515625" style="22" customWidth="1"/>
    <col min="5669" max="5669" width="12" style="22" bestFit="1" customWidth="1"/>
    <col min="5670" max="5671" width="11.42578125" style="22"/>
    <col min="5672" max="5672" width="14.85546875" style="22" bestFit="1" customWidth="1"/>
    <col min="5673" max="5673" width="14.85546875" style="22" customWidth="1"/>
    <col min="5674" max="5674" width="11.42578125" style="22"/>
    <col min="5675" max="5675" width="13.140625" style="22" bestFit="1" customWidth="1"/>
    <col min="5676" max="5676" width="12.85546875" style="22" bestFit="1" customWidth="1"/>
    <col min="5677" max="5887" width="11.42578125" style="22"/>
    <col min="5888" max="5888" width="21.85546875" style="22" customWidth="1"/>
    <col min="5889" max="5889" width="16.42578125" style="22" customWidth="1"/>
    <col min="5890" max="5890" width="2.7109375" style="22" customWidth="1"/>
    <col min="5891" max="5891" width="17.140625" style="22" customWidth="1"/>
    <col min="5892" max="5892" width="17.5703125" style="22" customWidth="1"/>
    <col min="5893" max="5893" width="20.140625" style="22" customWidth="1"/>
    <col min="5894" max="5894" width="17.5703125" style="22" customWidth="1"/>
    <col min="5895" max="5895" width="17.42578125" style="22" customWidth="1"/>
    <col min="5896" max="5896" width="14.5703125" style="22" customWidth="1"/>
    <col min="5897" max="5898" width="17.5703125" style="22" customWidth="1"/>
    <col min="5899" max="5899" width="18.85546875" style="22" bestFit="1" customWidth="1"/>
    <col min="5900" max="5900" width="12.140625" style="22" bestFit="1" customWidth="1"/>
    <col min="5901" max="5901" width="12.7109375" style="22" bestFit="1" customWidth="1"/>
    <col min="5902" max="5902" width="17.140625" style="22" bestFit="1" customWidth="1"/>
    <col min="5903" max="5903" width="11.7109375" style="22" bestFit="1" customWidth="1"/>
    <col min="5904" max="5905" width="11.42578125" style="22"/>
    <col min="5906" max="5906" width="18" style="22" bestFit="1" customWidth="1"/>
    <col min="5907" max="5907" width="13.42578125" style="22" customWidth="1"/>
    <col min="5908" max="5908" width="14.7109375" style="22" customWidth="1"/>
    <col min="5909" max="5909" width="17.28515625" style="22" bestFit="1" customWidth="1"/>
    <col min="5910" max="5910" width="11.42578125" style="22"/>
    <col min="5911" max="5911" width="12.28515625" style="22" bestFit="1" customWidth="1"/>
    <col min="5912" max="5912" width="24.85546875" style="22" customWidth="1"/>
    <col min="5913" max="5913" width="11.42578125" style="22"/>
    <col min="5914" max="5914" width="18" style="22" customWidth="1"/>
    <col min="5915" max="5915" width="14.85546875" style="22" bestFit="1" customWidth="1"/>
    <col min="5916" max="5917" width="11.7109375" style="22" bestFit="1" customWidth="1"/>
    <col min="5918" max="5918" width="21.7109375" style="22" bestFit="1" customWidth="1"/>
    <col min="5919" max="5919" width="20.5703125" style="22" bestFit="1" customWidth="1"/>
    <col min="5920" max="5920" width="17.140625" style="22" customWidth="1"/>
    <col min="5921" max="5921" width="25.7109375" style="22" bestFit="1" customWidth="1"/>
    <col min="5922" max="5922" width="21" style="22" customWidth="1"/>
    <col min="5923" max="5923" width="20.5703125" style="22" bestFit="1" customWidth="1"/>
    <col min="5924" max="5924" width="15.28515625" style="22" customWidth="1"/>
    <col min="5925" max="5925" width="12" style="22" bestFit="1" customWidth="1"/>
    <col min="5926" max="5927" width="11.42578125" style="22"/>
    <col min="5928" max="5928" width="14.85546875" style="22" bestFit="1" customWidth="1"/>
    <col min="5929" max="5929" width="14.85546875" style="22" customWidth="1"/>
    <col min="5930" max="5930" width="11.42578125" style="22"/>
    <col min="5931" max="5931" width="13.140625" style="22" bestFit="1" customWidth="1"/>
    <col min="5932" max="5932" width="12.85546875" style="22" bestFit="1" customWidth="1"/>
    <col min="5933" max="6143" width="11.42578125" style="22"/>
    <col min="6144" max="6144" width="21.85546875" style="22" customWidth="1"/>
    <col min="6145" max="6145" width="16.42578125" style="22" customWidth="1"/>
    <col min="6146" max="6146" width="2.7109375" style="22" customWidth="1"/>
    <col min="6147" max="6147" width="17.140625" style="22" customWidth="1"/>
    <col min="6148" max="6148" width="17.5703125" style="22" customWidth="1"/>
    <col min="6149" max="6149" width="20.140625" style="22" customWidth="1"/>
    <col min="6150" max="6150" width="17.5703125" style="22" customWidth="1"/>
    <col min="6151" max="6151" width="17.42578125" style="22" customWidth="1"/>
    <col min="6152" max="6152" width="14.5703125" style="22" customWidth="1"/>
    <col min="6153" max="6154" width="17.5703125" style="22" customWidth="1"/>
    <col min="6155" max="6155" width="18.85546875" style="22" bestFit="1" customWidth="1"/>
    <col min="6156" max="6156" width="12.140625" style="22" bestFit="1" customWidth="1"/>
    <col min="6157" max="6157" width="12.7109375" style="22" bestFit="1" customWidth="1"/>
    <col min="6158" max="6158" width="17.140625" style="22" bestFit="1" customWidth="1"/>
    <col min="6159" max="6159" width="11.7109375" style="22" bestFit="1" customWidth="1"/>
    <col min="6160" max="6161" width="11.42578125" style="22"/>
    <col min="6162" max="6162" width="18" style="22" bestFit="1" customWidth="1"/>
    <col min="6163" max="6163" width="13.42578125" style="22" customWidth="1"/>
    <col min="6164" max="6164" width="14.7109375" style="22" customWidth="1"/>
    <col min="6165" max="6165" width="17.28515625" style="22" bestFit="1" customWidth="1"/>
    <col min="6166" max="6166" width="11.42578125" style="22"/>
    <col min="6167" max="6167" width="12.28515625" style="22" bestFit="1" customWidth="1"/>
    <col min="6168" max="6168" width="24.85546875" style="22" customWidth="1"/>
    <col min="6169" max="6169" width="11.42578125" style="22"/>
    <col min="6170" max="6170" width="18" style="22" customWidth="1"/>
    <col min="6171" max="6171" width="14.85546875" style="22" bestFit="1" customWidth="1"/>
    <col min="6172" max="6173" width="11.7109375" style="22" bestFit="1" customWidth="1"/>
    <col min="6174" max="6174" width="21.7109375" style="22" bestFit="1" customWidth="1"/>
    <col min="6175" max="6175" width="20.5703125" style="22" bestFit="1" customWidth="1"/>
    <col min="6176" max="6176" width="17.140625" style="22" customWidth="1"/>
    <col min="6177" max="6177" width="25.7109375" style="22" bestFit="1" customWidth="1"/>
    <col min="6178" max="6178" width="21" style="22" customWidth="1"/>
    <col min="6179" max="6179" width="20.5703125" style="22" bestFit="1" customWidth="1"/>
    <col min="6180" max="6180" width="15.28515625" style="22" customWidth="1"/>
    <col min="6181" max="6181" width="12" style="22" bestFit="1" customWidth="1"/>
    <col min="6182" max="6183" width="11.42578125" style="22"/>
    <col min="6184" max="6184" width="14.85546875" style="22" bestFit="1" customWidth="1"/>
    <col min="6185" max="6185" width="14.85546875" style="22" customWidth="1"/>
    <col min="6186" max="6186" width="11.42578125" style="22"/>
    <col min="6187" max="6187" width="13.140625" style="22" bestFit="1" customWidth="1"/>
    <col min="6188" max="6188" width="12.85546875" style="22" bestFit="1" customWidth="1"/>
    <col min="6189" max="6399" width="11.42578125" style="22"/>
    <col min="6400" max="6400" width="21.85546875" style="22" customWidth="1"/>
    <col min="6401" max="6401" width="16.42578125" style="22" customWidth="1"/>
    <col min="6402" max="6402" width="2.7109375" style="22" customWidth="1"/>
    <col min="6403" max="6403" width="17.140625" style="22" customWidth="1"/>
    <col min="6404" max="6404" width="17.5703125" style="22" customWidth="1"/>
    <col min="6405" max="6405" width="20.140625" style="22" customWidth="1"/>
    <col min="6406" max="6406" width="17.5703125" style="22" customWidth="1"/>
    <col min="6407" max="6407" width="17.42578125" style="22" customWidth="1"/>
    <col min="6408" max="6408" width="14.5703125" style="22" customWidth="1"/>
    <col min="6409" max="6410" width="17.5703125" style="22" customWidth="1"/>
    <col min="6411" max="6411" width="18.85546875" style="22" bestFit="1" customWidth="1"/>
    <col min="6412" max="6412" width="12.140625" style="22" bestFit="1" customWidth="1"/>
    <col min="6413" max="6413" width="12.7109375" style="22" bestFit="1" customWidth="1"/>
    <col min="6414" max="6414" width="17.140625" style="22" bestFit="1" customWidth="1"/>
    <col min="6415" max="6415" width="11.7109375" style="22" bestFit="1" customWidth="1"/>
    <col min="6416" max="6417" width="11.42578125" style="22"/>
    <col min="6418" max="6418" width="18" style="22" bestFit="1" customWidth="1"/>
    <col min="6419" max="6419" width="13.42578125" style="22" customWidth="1"/>
    <col min="6420" max="6420" width="14.7109375" style="22" customWidth="1"/>
    <col min="6421" max="6421" width="17.28515625" style="22" bestFit="1" customWidth="1"/>
    <col min="6422" max="6422" width="11.42578125" style="22"/>
    <col min="6423" max="6423" width="12.28515625" style="22" bestFit="1" customWidth="1"/>
    <col min="6424" max="6424" width="24.85546875" style="22" customWidth="1"/>
    <col min="6425" max="6425" width="11.42578125" style="22"/>
    <col min="6426" max="6426" width="18" style="22" customWidth="1"/>
    <col min="6427" max="6427" width="14.85546875" style="22" bestFit="1" customWidth="1"/>
    <col min="6428" max="6429" width="11.7109375" style="22" bestFit="1" customWidth="1"/>
    <col min="6430" max="6430" width="21.7109375" style="22" bestFit="1" customWidth="1"/>
    <col min="6431" max="6431" width="20.5703125" style="22" bestFit="1" customWidth="1"/>
    <col min="6432" max="6432" width="17.140625" style="22" customWidth="1"/>
    <col min="6433" max="6433" width="25.7109375" style="22" bestFit="1" customWidth="1"/>
    <col min="6434" max="6434" width="21" style="22" customWidth="1"/>
    <col min="6435" max="6435" width="20.5703125" style="22" bestFit="1" customWidth="1"/>
    <col min="6436" max="6436" width="15.28515625" style="22" customWidth="1"/>
    <col min="6437" max="6437" width="12" style="22" bestFit="1" customWidth="1"/>
    <col min="6438" max="6439" width="11.42578125" style="22"/>
    <col min="6440" max="6440" width="14.85546875" style="22" bestFit="1" customWidth="1"/>
    <col min="6441" max="6441" width="14.85546875" style="22" customWidth="1"/>
    <col min="6442" max="6442" width="11.42578125" style="22"/>
    <col min="6443" max="6443" width="13.140625" style="22" bestFit="1" customWidth="1"/>
    <col min="6444" max="6444" width="12.85546875" style="22" bestFit="1" customWidth="1"/>
    <col min="6445" max="6655" width="11.42578125" style="22"/>
    <col min="6656" max="6656" width="21.85546875" style="22" customWidth="1"/>
    <col min="6657" max="6657" width="16.42578125" style="22" customWidth="1"/>
    <col min="6658" max="6658" width="2.7109375" style="22" customWidth="1"/>
    <col min="6659" max="6659" width="17.140625" style="22" customWidth="1"/>
    <col min="6660" max="6660" width="17.5703125" style="22" customWidth="1"/>
    <col min="6661" max="6661" width="20.140625" style="22" customWidth="1"/>
    <col min="6662" max="6662" width="17.5703125" style="22" customWidth="1"/>
    <col min="6663" max="6663" width="17.42578125" style="22" customWidth="1"/>
    <col min="6664" max="6664" width="14.5703125" style="22" customWidth="1"/>
    <col min="6665" max="6666" width="17.5703125" style="22" customWidth="1"/>
    <col min="6667" max="6667" width="18.85546875" style="22" bestFit="1" customWidth="1"/>
    <col min="6668" max="6668" width="12.140625" style="22" bestFit="1" customWidth="1"/>
    <col min="6669" max="6669" width="12.7109375" style="22" bestFit="1" customWidth="1"/>
    <col min="6670" max="6670" width="17.140625" style="22" bestFit="1" customWidth="1"/>
    <col min="6671" max="6671" width="11.7109375" style="22" bestFit="1" customWidth="1"/>
    <col min="6672" max="6673" width="11.42578125" style="22"/>
    <col min="6674" max="6674" width="18" style="22" bestFit="1" customWidth="1"/>
    <col min="6675" max="6675" width="13.42578125" style="22" customWidth="1"/>
    <col min="6676" max="6676" width="14.7109375" style="22" customWidth="1"/>
    <col min="6677" max="6677" width="17.28515625" style="22" bestFit="1" customWidth="1"/>
    <col min="6678" max="6678" width="11.42578125" style="22"/>
    <col min="6679" max="6679" width="12.28515625" style="22" bestFit="1" customWidth="1"/>
    <col min="6680" max="6680" width="24.85546875" style="22" customWidth="1"/>
    <col min="6681" max="6681" width="11.42578125" style="22"/>
    <col min="6682" max="6682" width="18" style="22" customWidth="1"/>
    <col min="6683" max="6683" width="14.85546875" style="22" bestFit="1" customWidth="1"/>
    <col min="6684" max="6685" width="11.7109375" style="22" bestFit="1" customWidth="1"/>
    <col min="6686" max="6686" width="21.7109375" style="22" bestFit="1" customWidth="1"/>
    <col min="6687" max="6687" width="20.5703125" style="22" bestFit="1" customWidth="1"/>
    <col min="6688" max="6688" width="17.140625" style="22" customWidth="1"/>
    <col min="6689" max="6689" width="25.7109375" style="22" bestFit="1" customWidth="1"/>
    <col min="6690" max="6690" width="21" style="22" customWidth="1"/>
    <col min="6691" max="6691" width="20.5703125" style="22" bestFit="1" customWidth="1"/>
    <col min="6692" max="6692" width="15.28515625" style="22" customWidth="1"/>
    <col min="6693" max="6693" width="12" style="22" bestFit="1" customWidth="1"/>
    <col min="6694" max="6695" width="11.42578125" style="22"/>
    <col min="6696" max="6696" width="14.85546875" style="22" bestFit="1" customWidth="1"/>
    <col min="6697" max="6697" width="14.85546875" style="22" customWidth="1"/>
    <col min="6698" max="6698" width="11.42578125" style="22"/>
    <col min="6699" max="6699" width="13.140625" style="22" bestFit="1" customWidth="1"/>
    <col min="6700" max="6700" width="12.85546875" style="22" bestFit="1" customWidth="1"/>
    <col min="6701" max="6911" width="11.42578125" style="22"/>
    <col min="6912" max="6912" width="21.85546875" style="22" customWidth="1"/>
    <col min="6913" max="6913" width="16.42578125" style="22" customWidth="1"/>
    <col min="6914" max="6914" width="2.7109375" style="22" customWidth="1"/>
    <col min="6915" max="6915" width="17.140625" style="22" customWidth="1"/>
    <col min="6916" max="6916" width="17.5703125" style="22" customWidth="1"/>
    <col min="6917" max="6917" width="20.140625" style="22" customWidth="1"/>
    <col min="6918" max="6918" width="17.5703125" style="22" customWidth="1"/>
    <col min="6919" max="6919" width="17.42578125" style="22" customWidth="1"/>
    <col min="6920" max="6920" width="14.5703125" style="22" customWidth="1"/>
    <col min="6921" max="6922" width="17.5703125" style="22" customWidth="1"/>
    <col min="6923" max="6923" width="18.85546875" style="22" bestFit="1" customWidth="1"/>
    <col min="6924" max="6924" width="12.140625" style="22" bestFit="1" customWidth="1"/>
    <col min="6925" max="6925" width="12.7109375" style="22" bestFit="1" customWidth="1"/>
    <col min="6926" max="6926" width="17.140625" style="22" bestFit="1" customWidth="1"/>
    <col min="6927" max="6927" width="11.7109375" style="22" bestFit="1" customWidth="1"/>
    <col min="6928" max="6929" width="11.42578125" style="22"/>
    <col min="6930" max="6930" width="18" style="22" bestFit="1" customWidth="1"/>
    <col min="6931" max="6931" width="13.42578125" style="22" customWidth="1"/>
    <col min="6932" max="6932" width="14.7109375" style="22" customWidth="1"/>
    <col min="6933" max="6933" width="17.28515625" style="22" bestFit="1" customWidth="1"/>
    <col min="6934" max="6934" width="11.42578125" style="22"/>
    <col min="6935" max="6935" width="12.28515625" style="22" bestFit="1" customWidth="1"/>
    <col min="6936" max="6936" width="24.85546875" style="22" customWidth="1"/>
    <col min="6937" max="6937" width="11.42578125" style="22"/>
    <col min="6938" max="6938" width="18" style="22" customWidth="1"/>
    <col min="6939" max="6939" width="14.85546875" style="22" bestFit="1" customWidth="1"/>
    <col min="6940" max="6941" width="11.7109375" style="22" bestFit="1" customWidth="1"/>
    <col min="6942" max="6942" width="21.7109375" style="22" bestFit="1" customWidth="1"/>
    <col min="6943" max="6943" width="20.5703125" style="22" bestFit="1" customWidth="1"/>
    <col min="6944" max="6944" width="17.140625" style="22" customWidth="1"/>
    <col min="6945" max="6945" width="25.7109375" style="22" bestFit="1" customWidth="1"/>
    <col min="6946" max="6946" width="21" style="22" customWidth="1"/>
    <col min="6947" max="6947" width="20.5703125" style="22" bestFit="1" customWidth="1"/>
    <col min="6948" max="6948" width="15.28515625" style="22" customWidth="1"/>
    <col min="6949" max="6949" width="12" style="22" bestFit="1" customWidth="1"/>
    <col min="6950" max="6951" width="11.42578125" style="22"/>
    <col min="6952" max="6952" width="14.85546875" style="22" bestFit="1" customWidth="1"/>
    <col min="6953" max="6953" width="14.85546875" style="22" customWidth="1"/>
    <col min="6954" max="6954" width="11.42578125" style="22"/>
    <col min="6955" max="6955" width="13.140625" style="22" bestFit="1" customWidth="1"/>
    <col min="6956" max="6956" width="12.85546875" style="22" bestFit="1" customWidth="1"/>
    <col min="6957" max="7167" width="11.42578125" style="22"/>
    <col min="7168" max="7168" width="21.85546875" style="22" customWidth="1"/>
    <col min="7169" max="7169" width="16.42578125" style="22" customWidth="1"/>
    <col min="7170" max="7170" width="2.7109375" style="22" customWidth="1"/>
    <col min="7171" max="7171" width="17.140625" style="22" customWidth="1"/>
    <col min="7172" max="7172" width="17.5703125" style="22" customWidth="1"/>
    <col min="7173" max="7173" width="20.140625" style="22" customWidth="1"/>
    <col min="7174" max="7174" width="17.5703125" style="22" customWidth="1"/>
    <col min="7175" max="7175" width="17.42578125" style="22" customWidth="1"/>
    <col min="7176" max="7176" width="14.5703125" style="22" customWidth="1"/>
    <col min="7177" max="7178" width="17.5703125" style="22" customWidth="1"/>
    <col min="7179" max="7179" width="18.85546875" style="22" bestFit="1" customWidth="1"/>
    <col min="7180" max="7180" width="12.140625" style="22" bestFit="1" customWidth="1"/>
    <col min="7181" max="7181" width="12.7109375" style="22" bestFit="1" customWidth="1"/>
    <col min="7182" max="7182" width="17.140625" style="22" bestFit="1" customWidth="1"/>
    <col min="7183" max="7183" width="11.7109375" style="22" bestFit="1" customWidth="1"/>
    <col min="7184" max="7185" width="11.42578125" style="22"/>
    <col min="7186" max="7186" width="18" style="22" bestFit="1" customWidth="1"/>
    <col min="7187" max="7187" width="13.42578125" style="22" customWidth="1"/>
    <col min="7188" max="7188" width="14.7109375" style="22" customWidth="1"/>
    <col min="7189" max="7189" width="17.28515625" style="22" bestFit="1" customWidth="1"/>
    <col min="7190" max="7190" width="11.42578125" style="22"/>
    <col min="7191" max="7191" width="12.28515625" style="22" bestFit="1" customWidth="1"/>
    <col min="7192" max="7192" width="24.85546875" style="22" customWidth="1"/>
    <col min="7193" max="7193" width="11.42578125" style="22"/>
    <col min="7194" max="7194" width="18" style="22" customWidth="1"/>
    <col min="7195" max="7195" width="14.85546875" style="22" bestFit="1" customWidth="1"/>
    <col min="7196" max="7197" width="11.7109375" style="22" bestFit="1" customWidth="1"/>
    <col min="7198" max="7198" width="21.7109375" style="22" bestFit="1" customWidth="1"/>
    <col min="7199" max="7199" width="20.5703125" style="22" bestFit="1" customWidth="1"/>
    <col min="7200" max="7200" width="17.140625" style="22" customWidth="1"/>
    <col min="7201" max="7201" width="25.7109375" style="22" bestFit="1" customWidth="1"/>
    <col min="7202" max="7202" width="21" style="22" customWidth="1"/>
    <col min="7203" max="7203" width="20.5703125" style="22" bestFit="1" customWidth="1"/>
    <col min="7204" max="7204" width="15.28515625" style="22" customWidth="1"/>
    <col min="7205" max="7205" width="12" style="22" bestFit="1" customWidth="1"/>
    <col min="7206" max="7207" width="11.42578125" style="22"/>
    <col min="7208" max="7208" width="14.85546875" style="22" bestFit="1" customWidth="1"/>
    <col min="7209" max="7209" width="14.85546875" style="22" customWidth="1"/>
    <col min="7210" max="7210" width="11.42578125" style="22"/>
    <col min="7211" max="7211" width="13.140625" style="22" bestFit="1" customWidth="1"/>
    <col min="7212" max="7212" width="12.85546875" style="22" bestFit="1" customWidth="1"/>
    <col min="7213" max="7423" width="11.42578125" style="22"/>
    <col min="7424" max="7424" width="21.85546875" style="22" customWidth="1"/>
    <col min="7425" max="7425" width="16.42578125" style="22" customWidth="1"/>
    <col min="7426" max="7426" width="2.7109375" style="22" customWidth="1"/>
    <col min="7427" max="7427" width="17.140625" style="22" customWidth="1"/>
    <col min="7428" max="7428" width="17.5703125" style="22" customWidth="1"/>
    <col min="7429" max="7429" width="20.140625" style="22" customWidth="1"/>
    <col min="7430" max="7430" width="17.5703125" style="22" customWidth="1"/>
    <col min="7431" max="7431" width="17.42578125" style="22" customWidth="1"/>
    <col min="7432" max="7432" width="14.5703125" style="22" customWidth="1"/>
    <col min="7433" max="7434" width="17.5703125" style="22" customWidth="1"/>
    <col min="7435" max="7435" width="18.85546875" style="22" bestFit="1" customWidth="1"/>
    <col min="7436" max="7436" width="12.140625" style="22" bestFit="1" customWidth="1"/>
    <col min="7437" max="7437" width="12.7109375" style="22" bestFit="1" customWidth="1"/>
    <col min="7438" max="7438" width="17.140625" style="22" bestFit="1" customWidth="1"/>
    <col min="7439" max="7439" width="11.7109375" style="22" bestFit="1" customWidth="1"/>
    <col min="7440" max="7441" width="11.42578125" style="22"/>
    <col min="7442" max="7442" width="18" style="22" bestFit="1" customWidth="1"/>
    <col min="7443" max="7443" width="13.42578125" style="22" customWidth="1"/>
    <col min="7444" max="7444" width="14.7109375" style="22" customWidth="1"/>
    <col min="7445" max="7445" width="17.28515625" style="22" bestFit="1" customWidth="1"/>
    <col min="7446" max="7446" width="11.42578125" style="22"/>
    <col min="7447" max="7447" width="12.28515625" style="22" bestFit="1" customWidth="1"/>
    <col min="7448" max="7448" width="24.85546875" style="22" customWidth="1"/>
    <col min="7449" max="7449" width="11.42578125" style="22"/>
    <col min="7450" max="7450" width="18" style="22" customWidth="1"/>
    <col min="7451" max="7451" width="14.85546875" style="22" bestFit="1" customWidth="1"/>
    <col min="7452" max="7453" width="11.7109375" style="22" bestFit="1" customWidth="1"/>
    <col min="7454" max="7454" width="21.7109375" style="22" bestFit="1" customWidth="1"/>
    <col min="7455" max="7455" width="20.5703125" style="22" bestFit="1" customWidth="1"/>
    <col min="7456" max="7456" width="17.140625" style="22" customWidth="1"/>
    <col min="7457" max="7457" width="25.7109375" style="22" bestFit="1" customWidth="1"/>
    <col min="7458" max="7458" width="21" style="22" customWidth="1"/>
    <col min="7459" max="7459" width="20.5703125" style="22" bestFit="1" customWidth="1"/>
    <col min="7460" max="7460" width="15.28515625" style="22" customWidth="1"/>
    <col min="7461" max="7461" width="12" style="22" bestFit="1" customWidth="1"/>
    <col min="7462" max="7463" width="11.42578125" style="22"/>
    <col min="7464" max="7464" width="14.85546875" style="22" bestFit="1" customWidth="1"/>
    <col min="7465" max="7465" width="14.85546875" style="22" customWidth="1"/>
    <col min="7466" max="7466" width="11.42578125" style="22"/>
    <col min="7467" max="7467" width="13.140625" style="22" bestFit="1" customWidth="1"/>
    <col min="7468" max="7468" width="12.85546875" style="22" bestFit="1" customWidth="1"/>
    <col min="7469" max="7679" width="11.42578125" style="22"/>
    <col min="7680" max="7680" width="21.85546875" style="22" customWidth="1"/>
    <col min="7681" max="7681" width="16.42578125" style="22" customWidth="1"/>
    <col min="7682" max="7682" width="2.7109375" style="22" customWidth="1"/>
    <col min="7683" max="7683" width="17.140625" style="22" customWidth="1"/>
    <col min="7684" max="7684" width="17.5703125" style="22" customWidth="1"/>
    <col min="7685" max="7685" width="20.140625" style="22" customWidth="1"/>
    <col min="7686" max="7686" width="17.5703125" style="22" customWidth="1"/>
    <col min="7687" max="7687" width="17.42578125" style="22" customWidth="1"/>
    <col min="7688" max="7688" width="14.5703125" style="22" customWidth="1"/>
    <col min="7689" max="7690" width="17.5703125" style="22" customWidth="1"/>
    <col min="7691" max="7691" width="18.85546875" style="22" bestFit="1" customWidth="1"/>
    <col min="7692" max="7692" width="12.140625" style="22" bestFit="1" customWidth="1"/>
    <col min="7693" max="7693" width="12.7109375" style="22" bestFit="1" customWidth="1"/>
    <col min="7694" max="7694" width="17.140625" style="22" bestFit="1" customWidth="1"/>
    <col min="7695" max="7695" width="11.7109375" style="22" bestFit="1" customWidth="1"/>
    <col min="7696" max="7697" width="11.42578125" style="22"/>
    <col min="7698" max="7698" width="18" style="22" bestFit="1" customWidth="1"/>
    <col min="7699" max="7699" width="13.42578125" style="22" customWidth="1"/>
    <col min="7700" max="7700" width="14.7109375" style="22" customWidth="1"/>
    <col min="7701" max="7701" width="17.28515625" style="22" bestFit="1" customWidth="1"/>
    <col min="7702" max="7702" width="11.42578125" style="22"/>
    <col min="7703" max="7703" width="12.28515625" style="22" bestFit="1" customWidth="1"/>
    <col min="7704" max="7704" width="24.85546875" style="22" customWidth="1"/>
    <col min="7705" max="7705" width="11.42578125" style="22"/>
    <col min="7706" max="7706" width="18" style="22" customWidth="1"/>
    <col min="7707" max="7707" width="14.85546875" style="22" bestFit="1" customWidth="1"/>
    <col min="7708" max="7709" width="11.7109375" style="22" bestFit="1" customWidth="1"/>
    <col min="7710" max="7710" width="21.7109375" style="22" bestFit="1" customWidth="1"/>
    <col min="7711" max="7711" width="20.5703125" style="22" bestFit="1" customWidth="1"/>
    <col min="7712" max="7712" width="17.140625" style="22" customWidth="1"/>
    <col min="7713" max="7713" width="25.7109375" style="22" bestFit="1" customWidth="1"/>
    <col min="7714" max="7714" width="21" style="22" customWidth="1"/>
    <col min="7715" max="7715" width="20.5703125" style="22" bestFit="1" customWidth="1"/>
    <col min="7716" max="7716" width="15.28515625" style="22" customWidth="1"/>
    <col min="7717" max="7717" width="12" style="22" bestFit="1" customWidth="1"/>
    <col min="7718" max="7719" width="11.42578125" style="22"/>
    <col min="7720" max="7720" width="14.85546875" style="22" bestFit="1" customWidth="1"/>
    <col min="7721" max="7721" width="14.85546875" style="22" customWidth="1"/>
    <col min="7722" max="7722" width="11.42578125" style="22"/>
    <col min="7723" max="7723" width="13.140625" style="22" bestFit="1" customWidth="1"/>
    <col min="7724" max="7724" width="12.85546875" style="22" bestFit="1" customWidth="1"/>
    <col min="7725" max="7935" width="11.42578125" style="22"/>
    <col min="7936" max="7936" width="21.85546875" style="22" customWidth="1"/>
    <col min="7937" max="7937" width="16.42578125" style="22" customWidth="1"/>
    <col min="7938" max="7938" width="2.7109375" style="22" customWidth="1"/>
    <col min="7939" max="7939" width="17.140625" style="22" customWidth="1"/>
    <col min="7940" max="7940" width="17.5703125" style="22" customWidth="1"/>
    <col min="7941" max="7941" width="20.140625" style="22" customWidth="1"/>
    <col min="7942" max="7942" width="17.5703125" style="22" customWidth="1"/>
    <col min="7943" max="7943" width="17.42578125" style="22" customWidth="1"/>
    <col min="7944" max="7944" width="14.5703125" style="22" customWidth="1"/>
    <col min="7945" max="7946" width="17.5703125" style="22" customWidth="1"/>
    <col min="7947" max="7947" width="18.85546875" style="22" bestFit="1" customWidth="1"/>
    <col min="7948" max="7948" width="12.140625" style="22" bestFit="1" customWidth="1"/>
    <col min="7949" max="7949" width="12.7109375" style="22" bestFit="1" customWidth="1"/>
    <col min="7950" max="7950" width="17.140625" style="22" bestFit="1" customWidth="1"/>
    <col min="7951" max="7951" width="11.7109375" style="22" bestFit="1" customWidth="1"/>
    <col min="7952" max="7953" width="11.42578125" style="22"/>
    <col min="7954" max="7954" width="18" style="22" bestFit="1" customWidth="1"/>
    <col min="7955" max="7955" width="13.42578125" style="22" customWidth="1"/>
    <col min="7956" max="7956" width="14.7109375" style="22" customWidth="1"/>
    <col min="7957" max="7957" width="17.28515625" style="22" bestFit="1" customWidth="1"/>
    <col min="7958" max="7958" width="11.42578125" style="22"/>
    <col min="7959" max="7959" width="12.28515625" style="22" bestFit="1" customWidth="1"/>
    <col min="7960" max="7960" width="24.85546875" style="22" customWidth="1"/>
    <col min="7961" max="7961" width="11.42578125" style="22"/>
    <col min="7962" max="7962" width="18" style="22" customWidth="1"/>
    <col min="7963" max="7963" width="14.85546875" style="22" bestFit="1" customWidth="1"/>
    <col min="7964" max="7965" width="11.7109375" style="22" bestFit="1" customWidth="1"/>
    <col min="7966" max="7966" width="21.7109375" style="22" bestFit="1" customWidth="1"/>
    <col min="7967" max="7967" width="20.5703125" style="22" bestFit="1" customWidth="1"/>
    <col min="7968" max="7968" width="17.140625" style="22" customWidth="1"/>
    <col min="7969" max="7969" width="25.7109375" style="22" bestFit="1" customWidth="1"/>
    <col min="7970" max="7970" width="21" style="22" customWidth="1"/>
    <col min="7971" max="7971" width="20.5703125" style="22" bestFit="1" customWidth="1"/>
    <col min="7972" max="7972" width="15.28515625" style="22" customWidth="1"/>
    <col min="7973" max="7973" width="12" style="22" bestFit="1" customWidth="1"/>
    <col min="7974" max="7975" width="11.42578125" style="22"/>
    <col min="7976" max="7976" width="14.85546875" style="22" bestFit="1" customWidth="1"/>
    <col min="7977" max="7977" width="14.85546875" style="22" customWidth="1"/>
    <col min="7978" max="7978" width="11.42578125" style="22"/>
    <col min="7979" max="7979" width="13.140625" style="22" bestFit="1" customWidth="1"/>
    <col min="7980" max="7980" width="12.85546875" style="22" bestFit="1" customWidth="1"/>
    <col min="7981" max="8191" width="11.42578125" style="22"/>
    <col min="8192" max="8192" width="21.85546875" style="22" customWidth="1"/>
    <col min="8193" max="8193" width="16.42578125" style="22" customWidth="1"/>
    <col min="8194" max="8194" width="2.7109375" style="22" customWidth="1"/>
    <col min="8195" max="8195" width="17.140625" style="22" customWidth="1"/>
    <col min="8196" max="8196" width="17.5703125" style="22" customWidth="1"/>
    <col min="8197" max="8197" width="20.140625" style="22" customWidth="1"/>
    <col min="8198" max="8198" width="17.5703125" style="22" customWidth="1"/>
    <col min="8199" max="8199" width="17.42578125" style="22" customWidth="1"/>
    <col min="8200" max="8200" width="14.5703125" style="22" customWidth="1"/>
    <col min="8201" max="8202" width="17.5703125" style="22" customWidth="1"/>
    <col min="8203" max="8203" width="18.85546875" style="22" bestFit="1" customWidth="1"/>
    <col min="8204" max="8204" width="12.140625" style="22" bestFit="1" customWidth="1"/>
    <col min="8205" max="8205" width="12.7109375" style="22" bestFit="1" customWidth="1"/>
    <col min="8206" max="8206" width="17.140625" style="22" bestFit="1" customWidth="1"/>
    <col min="8207" max="8207" width="11.7109375" style="22" bestFit="1" customWidth="1"/>
    <col min="8208" max="8209" width="11.42578125" style="22"/>
    <col min="8210" max="8210" width="18" style="22" bestFit="1" customWidth="1"/>
    <col min="8211" max="8211" width="13.42578125" style="22" customWidth="1"/>
    <col min="8212" max="8212" width="14.7109375" style="22" customWidth="1"/>
    <col min="8213" max="8213" width="17.28515625" style="22" bestFit="1" customWidth="1"/>
    <col min="8214" max="8214" width="11.42578125" style="22"/>
    <col min="8215" max="8215" width="12.28515625" style="22" bestFit="1" customWidth="1"/>
    <col min="8216" max="8216" width="24.85546875" style="22" customWidth="1"/>
    <col min="8217" max="8217" width="11.42578125" style="22"/>
    <col min="8218" max="8218" width="18" style="22" customWidth="1"/>
    <col min="8219" max="8219" width="14.85546875" style="22" bestFit="1" customWidth="1"/>
    <col min="8220" max="8221" width="11.7109375" style="22" bestFit="1" customWidth="1"/>
    <col min="8222" max="8222" width="21.7109375" style="22" bestFit="1" customWidth="1"/>
    <col min="8223" max="8223" width="20.5703125" style="22" bestFit="1" customWidth="1"/>
    <col min="8224" max="8224" width="17.140625" style="22" customWidth="1"/>
    <col min="8225" max="8225" width="25.7109375" style="22" bestFit="1" customWidth="1"/>
    <col min="8226" max="8226" width="21" style="22" customWidth="1"/>
    <col min="8227" max="8227" width="20.5703125" style="22" bestFit="1" customWidth="1"/>
    <col min="8228" max="8228" width="15.28515625" style="22" customWidth="1"/>
    <col min="8229" max="8229" width="12" style="22" bestFit="1" customWidth="1"/>
    <col min="8230" max="8231" width="11.42578125" style="22"/>
    <col min="8232" max="8232" width="14.85546875" style="22" bestFit="1" customWidth="1"/>
    <col min="8233" max="8233" width="14.85546875" style="22" customWidth="1"/>
    <col min="8234" max="8234" width="11.42578125" style="22"/>
    <col min="8235" max="8235" width="13.140625" style="22" bestFit="1" customWidth="1"/>
    <col min="8236" max="8236" width="12.85546875" style="22" bestFit="1" customWidth="1"/>
    <col min="8237" max="8447" width="11.42578125" style="22"/>
    <col min="8448" max="8448" width="21.85546875" style="22" customWidth="1"/>
    <col min="8449" max="8449" width="16.42578125" style="22" customWidth="1"/>
    <col min="8450" max="8450" width="2.7109375" style="22" customWidth="1"/>
    <col min="8451" max="8451" width="17.140625" style="22" customWidth="1"/>
    <col min="8452" max="8452" width="17.5703125" style="22" customWidth="1"/>
    <col min="8453" max="8453" width="20.140625" style="22" customWidth="1"/>
    <col min="8454" max="8454" width="17.5703125" style="22" customWidth="1"/>
    <col min="8455" max="8455" width="17.42578125" style="22" customWidth="1"/>
    <col min="8456" max="8456" width="14.5703125" style="22" customWidth="1"/>
    <col min="8457" max="8458" width="17.5703125" style="22" customWidth="1"/>
    <col min="8459" max="8459" width="18.85546875" style="22" bestFit="1" customWidth="1"/>
    <col min="8460" max="8460" width="12.140625" style="22" bestFit="1" customWidth="1"/>
    <col min="8461" max="8461" width="12.7109375" style="22" bestFit="1" customWidth="1"/>
    <col min="8462" max="8462" width="17.140625" style="22" bestFit="1" customWidth="1"/>
    <col min="8463" max="8463" width="11.7109375" style="22" bestFit="1" customWidth="1"/>
    <col min="8464" max="8465" width="11.42578125" style="22"/>
    <col min="8466" max="8466" width="18" style="22" bestFit="1" customWidth="1"/>
    <col min="8467" max="8467" width="13.42578125" style="22" customWidth="1"/>
    <col min="8468" max="8468" width="14.7109375" style="22" customWidth="1"/>
    <col min="8469" max="8469" width="17.28515625" style="22" bestFit="1" customWidth="1"/>
    <col min="8470" max="8470" width="11.42578125" style="22"/>
    <col min="8471" max="8471" width="12.28515625" style="22" bestFit="1" customWidth="1"/>
    <col min="8472" max="8472" width="24.85546875" style="22" customWidth="1"/>
    <col min="8473" max="8473" width="11.42578125" style="22"/>
    <col min="8474" max="8474" width="18" style="22" customWidth="1"/>
    <col min="8475" max="8475" width="14.85546875" style="22" bestFit="1" customWidth="1"/>
    <col min="8476" max="8477" width="11.7109375" style="22" bestFit="1" customWidth="1"/>
    <col min="8478" max="8478" width="21.7109375" style="22" bestFit="1" customWidth="1"/>
    <col min="8479" max="8479" width="20.5703125" style="22" bestFit="1" customWidth="1"/>
    <col min="8480" max="8480" width="17.140625" style="22" customWidth="1"/>
    <col min="8481" max="8481" width="25.7109375" style="22" bestFit="1" customWidth="1"/>
    <col min="8482" max="8482" width="21" style="22" customWidth="1"/>
    <col min="8483" max="8483" width="20.5703125" style="22" bestFit="1" customWidth="1"/>
    <col min="8484" max="8484" width="15.28515625" style="22" customWidth="1"/>
    <col min="8485" max="8485" width="12" style="22" bestFit="1" customWidth="1"/>
    <col min="8486" max="8487" width="11.42578125" style="22"/>
    <col min="8488" max="8488" width="14.85546875" style="22" bestFit="1" customWidth="1"/>
    <col min="8489" max="8489" width="14.85546875" style="22" customWidth="1"/>
    <col min="8490" max="8490" width="11.42578125" style="22"/>
    <col min="8491" max="8491" width="13.140625" style="22" bestFit="1" customWidth="1"/>
    <col min="8492" max="8492" width="12.85546875" style="22" bestFit="1" customWidth="1"/>
    <col min="8493" max="8703" width="11.42578125" style="22"/>
    <col min="8704" max="8704" width="21.85546875" style="22" customWidth="1"/>
    <col min="8705" max="8705" width="16.42578125" style="22" customWidth="1"/>
    <col min="8706" max="8706" width="2.7109375" style="22" customWidth="1"/>
    <col min="8707" max="8707" width="17.140625" style="22" customWidth="1"/>
    <col min="8708" max="8708" width="17.5703125" style="22" customWidth="1"/>
    <col min="8709" max="8709" width="20.140625" style="22" customWidth="1"/>
    <col min="8710" max="8710" width="17.5703125" style="22" customWidth="1"/>
    <col min="8711" max="8711" width="17.42578125" style="22" customWidth="1"/>
    <col min="8712" max="8712" width="14.5703125" style="22" customWidth="1"/>
    <col min="8713" max="8714" width="17.5703125" style="22" customWidth="1"/>
    <col min="8715" max="8715" width="18.85546875" style="22" bestFit="1" customWidth="1"/>
    <col min="8716" max="8716" width="12.140625" style="22" bestFit="1" customWidth="1"/>
    <col min="8717" max="8717" width="12.7109375" style="22" bestFit="1" customWidth="1"/>
    <col min="8718" max="8718" width="17.140625" style="22" bestFit="1" customWidth="1"/>
    <col min="8719" max="8719" width="11.7109375" style="22" bestFit="1" customWidth="1"/>
    <col min="8720" max="8721" width="11.42578125" style="22"/>
    <col min="8722" max="8722" width="18" style="22" bestFit="1" customWidth="1"/>
    <col min="8723" max="8723" width="13.42578125" style="22" customWidth="1"/>
    <col min="8724" max="8724" width="14.7109375" style="22" customWidth="1"/>
    <col min="8725" max="8725" width="17.28515625" style="22" bestFit="1" customWidth="1"/>
    <col min="8726" max="8726" width="11.42578125" style="22"/>
    <col min="8727" max="8727" width="12.28515625" style="22" bestFit="1" customWidth="1"/>
    <col min="8728" max="8728" width="24.85546875" style="22" customWidth="1"/>
    <col min="8729" max="8729" width="11.42578125" style="22"/>
    <col min="8730" max="8730" width="18" style="22" customWidth="1"/>
    <col min="8731" max="8731" width="14.85546875" style="22" bestFit="1" customWidth="1"/>
    <col min="8732" max="8733" width="11.7109375" style="22" bestFit="1" customWidth="1"/>
    <col min="8734" max="8734" width="21.7109375" style="22" bestFit="1" customWidth="1"/>
    <col min="8735" max="8735" width="20.5703125" style="22" bestFit="1" customWidth="1"/>
    <col min="8736" max="8736" width="17.140625" style="22" customWidth="1"/>
    <col min="8737" max="8737" width="25.7109375" style="22" bestFit="1" customWidth="1"/>
    <col min="8738" max="8738" width="21" style="22" customWidth="1"/>
    <col min="8739" max="8739" width="20.5703125" style="22" bestFit="1" customWidth="1"/>
    <col min="8740" max="8740" width="15.28515625" style="22" customWidth="1"/>
    <col min="8741" max="8741" width="12" style="22" bestFit="1" customWidth="1"/>
    <col min="8742" max="8743" width="11.42578125" style="22"/>
    <col min="8744" max="8744" width="14.85546875" style="22" bestFit="1" customWidth="1"/>
    <col min="8745" max="8745" width="14.85546875" style="22" customWidth="1"/>
    <col min="8746" max="8746" width="11.42578125" style="22"/>
    <col min="8747" max="8747" width="13.140625" style="22" bestFit="1" customWidth="1"/>
    <col min="8748" max="8748" width="12.85546875" style="22" bestFit="1" customWidth="1"/>
    <col min="8749" max="8959" width="11.42578125" style="22"/>
    <col min="8960" max="8960" width="21.85546875" style="22" customWidth="1"/>
    <col min="8961" max="8961" width="16.42578125" style="22" customWidth="1"/>
    <col min="8962" max="8962" width="2.7109375" style="22" customWidth="1"/>
    <col min="8963" max="8963" width="17.140625" style="22" customWidth="1"/>
    <col min="8964" max="8964" width="17.5703125" style="22" customWidth="1"/>
    <col min="8965" max="8965" width="20.140625" style="22" customWidth="1"/>
    <col min="8966" max="8966" width="17.5703125" style="22" customWidth="1"/>
    <col min="8967" max="8967" width="17.42578125" style="22" customWidth="1"/>
    <col min="8968" max="8968" width="14.5703125" style="22" customWidth="1"/>
    <col min="8969" max="8970" width="17.5703125" style="22" customWidth="1"/>
    <col min="8971" max="8971" width="18.85546875" style="22" bestFit="1" customWidth="1"/>
    <col min="8972" max="8972" width="12.140625" style="22" bestFit="1" customWidth="1"/>
    <col min="8973" max="8973" width="12.7109375" style="22" bestFit="1" customWidth="1"/>
    <col min="8974" max="8974" width="17.140625" style="22" bestFit="1" customWidth="1"/>
    <col min="8975" max="8975" width="11.7109375" style="22" bestFit="1" customWidth="1"/>
    <col min="8976" max="8977" width="11.42578125" style="22"/>
    <col min="8978" max="8978" width="18" style="22" bestFit="1" customWidth="1"/>
    <col min="8979" max="8979" width="13.42578125" style="22" customWidth="1"/>
    <col min="8980" max="8980" width="14.7109375" style="22" customWidth="1"/>
    <col min="8981" max="8981" width="17.28515625" style="22" bestFit="1" customWidth="1"/>
    <col min="8982" max="8982" width="11.42578125" style="22"/>
    <col min="8983" max="8983" width="12.28515625" style="22" bestFit="1" customWidth="1"/>
    <col min="8984" max="8984" width="24.85546875" style="22" customWidth="1"/>
    <col min="8985" max="8985" width="11.42578125" style="22"/>
    <col min="8986" max="8986" width="18" style="22" customWidth="1"/>
    <col min="8987" max="8987" width="14.85546875" style="22" bestFit="1" customWidth="1"/>
    <col min="8988" max="8989" width="11.7109375" style="22" bestFit="1" customWidth="1"/>
    <col min="8990" max="8990" width="21.7109375" style="22" bestFit="1" customWidth="1"/>
    <col min="8991" max="8991" width="20.5703125" style="22" bestFit="1" customWidth="1"/>
    <col min="8992" max="8992" width="17.140625" style="22" customWidth="1"/>
    <col min="8993" max="8993" width="25.7109375" style="22" bestFit="1" customWidth="1"/>
    <col min="8994" max="8994" width="21" style="22" customWidth="1"/>
    <col min="8995" max="8995" width="20.5703125" style="22" bestFit="1" customWidth="1"/>
    <col min="8996" max="8996" width="15.28515625" style="22" customWidth="1"/>
    <col min="8997" max="8997" width="12" style="22" bestFit="1" customWidth="1"/>
    <col min="8998" max="8999" width="11.42578125" style="22"/>
    <col min="9000" max="9000" width="14.85546875" style="22" bestFit="1" customWidth="1"/>
    <col min="9001" max="9001" width="14.85546875" style="22" customWidth="1"/>
    <col min="9002" max="9002" width="11.42578125" style="22"/>
    <col min="9003" max="9003" width="13.140625" style="22" bestFit="1" customWidth="1"/>
    <col min="9004" max="9004" width="12.85546875" style="22" bestFit="1" customWidth="1"/>
    <col min="9005" max="9215" width="11.42578125" style="22"/>
    <col min="9216" max="9216" width="21.85546875" style="22" customWidth="1"/>
    <col min="9217" max="9217" width="16.42578125" style="22" customWidth="1"/>
    <col min="9218" max="9218" width="2.7109375" style="22" customWidth="1"/>
    <col min="9219" max="9219" width="17.140625" style="22" customWidth="1"/>
    <col min="9220" max="9220" width="17.5703125" style="22" customWidth="1"/>
    <col min="9221" max="9221" width="20.140625" style="22" customWidth="1"/>
    <col min="9222" max="9222" width="17.5703125" style="22" customWidth="1"/>
    <col min="9223" max="9223" width="17.42578125" style="22" customWidth="1"/>
    <col min="9224" max="9224" width="14.5703125" style="22" customWidth="1"/>
    <col min="9225" max="9226" width="17.5703125" style="22" customWidth="1"/>
    <col min="9227" max="9227" width="18.85546875" style="22" bestFit="1" customWidth="1"/>
    <col min="9228" max="9228" width="12.140625" style="22" bestFit="1" customWidth="1"/>
    <col min="9229" max="9229" width="12.7109375" style="22" bestFit="1" customWidth="1"/>
    <col min="9230" max="9230" width="17.140625" style="22" bestFit="1" customWidth="1"/>
    <col min="9231" max="9231" width="11.7109375" style="22" bestFit="1" customWidth="1"/>
    <col min="9232" max="9233" width="11.42578125" style="22"/>
    <col min="9234" max="9234" width="18" style="22" bestFit="1" customWidth="1"/>
    <col min="9235" max="9235" width="13.42578125" style="22" customWidth="1"/>
    <col min="9236" max="9236" width="14.7109375" style="22" customWidth="1"/>
    <col min="9237" max="9237" width="17.28515625" style="22" bestFit="1" customWidth="1"/>
    <col min="9238" max="9238" width="11.42578125" style="22"/>
    <col min="9239" max="9239" width="12.28515625" style="22" bestFit="1" customWidth="1"/>
    <col min="9240" max="9240" width="24.85546875" style="22" customWidth="1"/>
    <col min="9241" max="9241" width="11.42578125" style="22"/>
    <col min="9242" max="9242" width="18" style="22" customWidth="1"/>
    <col min="9243" max="9243" width="14.85546875" style="22" bestFit="1" customWidth="1"/>
    <col min="9244" max="9245" width="11.7109375" style="22" bestFit="1" customWidth="1"/>
    <col min="9246" max="9246" width="21.7109375" style="22" bestFit="1" customWidth="1"/>
    <col min="9247" max="9247" width="20.5703125" style="22" bestFit="1" customWidth="1"/>
    <col min="9248" max="9248" width="17.140625" style="22" customWidth="1"/>
    <col min="9249" max="9249" width="25.7109375" style="22" bestFit="1" customWidth="1"/>
    <col min="9250" max="9250" width="21" style="22" customWidth="1"/>
    <col min="9251" max="9251" width="20.5703125" style="22" bestFit="1" customWidth="1"/>
    <col min="9252" max="9252" width="15.28515625" style="22" customWidth="1"/>
    <col min="9253" max="9253" width="12" style="22" bestFit="1" customWidth="1"/>
    <col min="9254" max="9255" width="11.42578125" style="22"/>
    <col min="9256" max="9256" width="14.85546875" style="22" bestFit="1" customWidth="1"/>
    <col min="9257" max="9257" width="14.85546875" style="22" customWidth="1"/>
    <col min="9258" max="9258" width="11.42578125" style="22"/>
    <col min="9259" max="9259" width="13.140625" style="22" bestFit="1" customWidth="1"/>
    <col min="9260" max="9260" width="12.85546875" style="22" bestFit="1" customWidth="1"/>
    <col min="9261" max="9471" width="11.42578125" style="22"/>
    <col min="9472" max="9472" width="21.85546875" style="22" customWidth="1"/>
    <col min="9473" max="9473" width="16.42578125" style="22" customWidth="1"/>
    <col min="9474" max="9474" width="2.7109375" style="22" customWidth="1"/>
    <col min="9475" max="9475" width="17.140625" style="22" customWidth="1"/>
    <col min="9476" max="9476" width="17.5703125" style="22" customWidth="1"/>
    <col min="9477" max="9477" width="20.140625" style="22" customWidth="1"/>
    <col min="9478" max="9478" width="17.5703125" style="22" customWidth="1"/>
    <col min="9479" max="9479" width="17.42578125" style="22" customWidth="1"/>
    <col min="9480" max="9480" width="14.5703125" style="22" customWidth="1"/>
    <col min="9481" max="9482" width="17.5703125" style="22" customWidth="1"/>
    <col min="9483" max="9483" width="18.85546875" style="22" bestFit="1" customWidth="1"/>
    <col min="9484" max="9484" width="12.140625" style="22" bestFit="1" customWidth="1"/>
    <col min="9485" max="9485" width="12.7109375" style="22" bestFit="1" customWidth="1"/>
    <col min="9486" max="9486" width="17.140625" style="22" bestFit="1" customWidth="1"/>
    <col min="9487" max="9487" width="11.7109375" style="22" bestFit="1" customWidth="1"/>
    <col min="9488" max="9489" width="11.42578125" style="22"/>
    <col min="9490" max="9490" width="18" style="22" bestFit="1" customWidth="1"/>
    <col min="9491" max="9491" width="13.42578125" style="22" customWidth="1"/>
    <col min="9492" max="9492" width="14.7109375" style="22" customWidth="1"/>
    <col min="9493" max="9493" width="17.28515625" style="22" bestFit="1" customWidth="1"/>
    <col min="9494" max="9494" width="11.42578125" style="22"/>
    <col min="9495" max="9495" width="12.28515625" style="22" bestFit="1" customWidth="1"/>
    <col min="9496" max="9496" width="24.85546875" style="22" customWidth="1"/>
    <col min="9497" max="9497" width="11.42578125" style="22"/>
    <col min="9498" max="9498" width="18" style="22" customWidth="1"/>
    <col min="9499" max="9499" width="14.85546875" style="22" bestFit="1" customWidth="1"/>
    <col min="9500" max="9501" width="11.7109375" style="22" bestFit="1" customWidth="1"/>
    <col min="9502" max="9502" width="21.7109375" style="22" bestFit="1" customWidth="1"/>
    <col min="9503" max="9503" width="20.5703125" style="22" bestFit="1" customWidth="1"/>
    <col min="9504" max="9504" width="17.140625" style="22" customWidth="1"/>
    <col min="9505" max="9505" width="25.7109375" style="22" bestFit="1" customWidth="1"/>
    <col min="9506" max="9506" width="21" style="22" customWidth="1"/>
    <col min="9507" max="9507" width="20.5703125" style="22" bestFit="1" customWidth="1"/>
    <col min="9508" max="9508" width="15.28515625" style="22" customWidth="1"/>
    <col min="9509" max="9509" width="12" style="22" bestFit="1" customWidth="1"/>
    <col min="9510" max="9511" width="11.42578125" style="22"/>
    <col min="9512" max="9512" width="14.85546875" style="22" bestFit="1" customWidth="1"/>
    <col min="9513" max="9513" width="14.85546875" style="22" customWidth="1"/>
    <col min="9514" max="9514" width="11.42578125" style="22"/>
    <col min="9515" max="9515" width="13.140625" style="22" bestFit="1" customWidth="1"/>
    <col min="9516" max="9516" width="12.85546875" style="22" bestFit="1" customWidth="1"/>
    <col min="9517" max="9727" width="11.42578125" style="22"/>
    <col min="9728" max="9728" width="21.85546875" style="22" customWidth="1"/>
    <col min="9729" max="9729" width="16.42578125" style="22" customWidth="1"/>
    <col min="9730" max="9730" width="2.7109375" style="22" customWidth="1"/>
    <col min="9731" max="9731" width="17.140625" style="22" customWidth="1"/>
    <col min="9732" max="9732" width="17.5703125" style="22" customWidth="1"/>
    <col min="9733" max="9733" width="20.140625" style="22" customWidth="1"/>
    <col min="9734" max="9734" width="17.5703125" style="22" customWidth="1"/>
    <col min="9735" max="9735" width="17.42578125" style="22" customWidth="1"/>
    <col min="9736" max="9736" width="14.5703125" style="22" customWidth="1"/>
    <col min="9737" max="9738" width="17.5703125" style="22" customWidth="1"/>
    <col min="9739" max="9739" width="18.85546875" style="22" bestFit="1" customWidth="1"/>
    <col min="9740" max="9740" width="12.140625" style="22" bestFit="1" customWidth="1"/>
    <col min="9741" max="9741" width="12.7109375" style="22" bestFit="1" customWidth="1"/>
    <col min="9742" max="9742" width="17.140625" style="22" bestFit="1" customWidth="1"/>
    <col min="9743" max="9743" width="11.7109375" style="22" bestFit="1" customWidth="1"/>
    <col min="9744" max="9745" width="11.42578125" style="22"/>
    <col min="9746" max="9746" width="18" style="22" bestFit="1" customWidth="1"/>
    <col min="9747" max="9747" width="13.42578125" style="22" customWidth="1"/>
    <col min="9748" max="9748" width="14.7109375" style="22" customWidth="1"/>
    <col min="9749" max="9749" width="17.28515625" style="22" bestFit="1" customWidth="1"/>
    <col min="9750" max="9750" width="11.42578125" style="22"/>
    <col min="9751" max="9751" width="12.28515625" style="22" bestFit="1" customWidth="1"/>
    <col min="9752" max="9752" width="24.85546875" style="22" customWidth="1"/>
    <col min="9753" max="9753" width="11.42578125" style="22"/>
    <col min="9754" max="9754" width="18" style="22" customWidth="1"/>
    <col min="9755" max="9755" width="14.85546875" style="22" bestFit="1" customWidth="1"/>
    <col min="9756" max="9757" width="11.7109375" style="22" bestFit="1" customWidth="1"/>
    <col min="9758" max="9758" width="21.7109375" style="22" bestFit="1" customWidth="1"/>
    <col min="9759" max="9759" width="20.5703125" style="22" bestFit="1" customWidth="1"/>
    <col min="9760" max="9760" width="17.140625" style="22" customWidth="1"/>
    <col min="9761" max="9761" width="25.7109375" style="22" bestFit="1" customWidth="1"/>
    <col min="9762" max="9762" width="21" style="22" customWidth="1"/>
    <col min="9763" max="9763" width="20.5703125" style="22" bestFit="1" customWidth="1"/>
    <col min="9764" max="9764" width="15.28515625" style="22" customWidth="1"/>
    <col min="9765" max="9765" width="12" style="22" bestFit="1" customWidth="1"/>
    <col min="9766" max="9767" width="11.42578125" style="22"/>
    <col min="9768" max="9768" width="14.85546875" style="22" bestFit="1" customWidth="1"/>
    <col min="9769" max="9769" width="14.85546875" style="22" customWidth="1"/>
    <col min="9770" max="9770" width="11.42578125" style="22"/>
    <col min="9771" max="9771" width="13.140625" style="22" bestFit="1" customWidth="1"/>
    <col min="9772" max="9772" width="12.85546875" style="22" bestFit="1" customWidth="1"/>
    <col min="9773" max="9983" width="11.42578125" style="22"/>
    <col min="9984" max="9984" width="21.85546875" style="22" customWidth="1"/>
    <col min="9985" max="9985" width="16.42578125" style="22" customWidth="1"/>
    <col min="9986" max="9986" width="2.7109375" style="22" customWidth="1"/>
    <col min="9987" max="9987" width="17.140625" style="22" customWidth="1"/>
    <col min="9988" max="9988" width="17.5703125" style="22" customWidth="1"/>
    <col min="9989" max="9989" width="20.140625" style="22" customWidth="1"/>
    <col min="9990" max="9990" width="17.5703125" style="22" customWidth="1"/>
    <col min="9991" max="9991" width="17.42578125" style="22" customWidth="1"/>
    <col min="9992" max="9992" width="14.5703125" style="22" customWidth="1"/>
    <col min="9993" max="9994" width="17.5703125" style="22" customWidth="1"/>
    <col min="9995" max="9995" width="18.85546875" style="22" bestFit="1" customWidth="1"/>
    <col min="9996" max="9996" width="12.140625" style="22" bestFit="1" customWidth="1"/>
    <col min="9997" max="9997" width="12.7109375" style="22" bestFit="1" customWidth="1"/>
    <col min="9998" max="9998" width="17.140625" style="22" bestFit="1" customWidth="1"/>
    <col min="9999" max="9999" width="11.7109375" style="22" bestFit="1" customWidth="1"/>
    <col min="10000" max="10001" width="11.42578125" style="22"/>
    <col min="10002" max="10002" width="18" style="22" bestFit="1" customWidth="1"/>
    <col min="10003" max="10003" width="13.42578125" style="22" customWidth="1"/>
    <col min="10004" max="10004" width="14.7109375" style="22" customWidth="1"/>
    <col min="10005" max="10005" width="17.28515625" style="22" bestFit="1" customWidth="1"/>
    <col min="10006" max="10006" width="11.42578125" style="22"/>
    <col min="10007" max="10007" width="12.28515625" style="22" bestFit="1" customWidth="1"/>
    <col min="10008" max="10008" width="24.85546875" style="22" customWidth="1"/>
    <col min="10009" max="10009" width="11.42578125" style="22"/>
    <col min="10010" max="10010" width="18" style="22" customWidth="1"/>
    <col min="10011" max="10011" width="14.85546875" style="22" bestFit="1" customWidth="1"/>
    <col min="10012" max="10013" width="11.7109375" style="22" bestFit="1" customWidth="1"/>
    <col min="10014" max="10014" width="21.7109375" style="22" bestFit="1" customWidth="1"/>
    <col min="10015" max="10015" width="20.5703125" style="22" bestFit="1" customWidth="1"/>
    <col min="10016" max="10016" width="17.140625" style="22" customWidth="1"/>
    <col min="10017" max="10017" width="25.7109375" style="22" bestFit="1" customWidth="1"/>
    <col min="10018" max="10018" width="21" style="22" customWidth="1"/>
    <col min="10019" max="10019" width="20.5703125" style="22" bestFit="1" customWidth="1"/>
    <col min="10020" max="10020" width="15.28515625" style="22" customWidth="1"/>
    <col min="10021" max="10021" width="12" style="22" bestFit="1" customWidth="1"/>
    <col min="10022" max="10023" width="11.42578125" style="22"/>
    <col min="10024" max="10024" width="14.85546875" style="22" bestFit="1" customWidth="1"/>
    <col min="10025" max="10025" width="14.85546875" style="22" customWidth="1"/>
    <col min="10026" max="10026" width="11.42578125" style="22"/>
    <col min="10027" max="10027" width="13.140625" style="22" bestFit="1" customWidth="1"/>
    <col min="10028" max="10028" width="12.85546875" style="22" bestFit="1" customWidth="1"/>
    <col min="10029" max="10239" width="11.42578125" style="22"/>
    <col min="10240" max="10240" width="21.85546875" style="22" customWidth="1"/>
    <col min="10241" max="10241" width="16.42578125" style="22" customWidth="1"/>
    <col min="10242" max="10242" width="2.7109375" style="22" customWidth="1"/>
    <col min="10243" max="10243" width="17.140625" style="22" customWidth="1"/>
    <col min="10244" max="10244" width="17.5703125" style="22" customWidth="1"/>
    <col min="10245" max="10245" width="20.140625" style="22" customWidth="1"/>
    <col min="10246" max="10246" width="17.5703125" style="22" customWidth="1"/>
    <col min="10247" max="10247" width="17.42578125" style="22" customWidth="1"/>
    <col min="10248" max="10248" width="14.5703125" style="22" customWidth="1"/>
    <col min="10249" max="10250" width="17.5703125" style="22" customWidth="1"/>
    <col min="10251" max="10251" width="18.85546875" style="22" bestFit="1" customWidth="1"/>
    <col min="10252" max="10252" width="12.140625" style="22" bestFit="1" customWidth="1"/>
    <col min="10253" max="10253" width="12.7109375" style="22" bestFit="1" customWidth="1"/>
    <col min="10254" max="10254" width="17.140625" style="22" bestFit="1" customWidth="1"/>
    <col min="10255" max="10255" width="11.7109375" style="22" bestFit="1" customWidth="1"/>
    <col min="10256" max="10257" width="11.42578125" style="22"/>
    <col min="10258" max="10258" width="18" style="22" bestFit="1" customWidth="1"/>
    <col min="10259" max="10259" width="13.42578125" style="22" customWidth="1"/>
    <col min="10260" max="10260" width="14.7109375" style="22" customWidth="1"/>
    <col min="10261" max="10261" width="17.28515625" style="22" bestFit="1" customWidth="1"/>
    <col min="10262" max="10262" width="11.42578125" style="22"/>
    <col min="10263" max="10263" width="12.28515625" style="22" bestFit="1" customWidth="1"/>
    <col min="10264" max="10264" width="24.85546875" style="22" customWidth="1"/>
    <col min="10265" max="10265" width="11.42578125" style="22"/>
    <col min="10266" max="10266" width="18" style="22" customWidth="1"/>
    <col min="10267" max="10267" width="14.85546875" style="22" bestFit="1" customWidth="1"/>
    <col min="10268" max="10269" width="11.7109375" style="22" bestFit="1" customWidth="1"/>
    <col min="10270" max="10270" width="21.7109375" style="22" bestFit="1" customWidth="1"/>
    <col min="10271" max="10271" width="20.5703125" style="22" bestFit="1" customWidth="1"/>
    <col min="10272" max="10272" width="17.140625" style="22" customWidth="1"/>
    <col min="10273" max="10273" width="25.7109375" style="22" bestFit="1" customWidth="1"/>
    <col min="10274" max="10274" width="21" style="22" customWidth="1"/>
    <col min="10275" max="10275" width="20.5703125" style="22" bestFit="1" customWidth="1"/>
    <col min="10276" max="10276" width="15.28515625" style="22" customWidth="1"/>
    <col min="10277" max="10277" width="12" style="22" bestFit="1" customWidth="1"/>
    <col min="10278" max="10279" width="11.42578125" style="22"/>
    <col min="10280" max="10280" width="14.85546875" style="22" bestFit="1" customWidth="1"/>
    <col min="10281" max="10281" width="14.85546875" style="22" customWidth="1"/>
    <col min="10282" max="10282" width="11.42578125" style="22"/>
    <col min="10283" max="10283" width="13.140625" style="22" bestFit="1" customWidth="1"/>
    <col min="10284" max="10284" width="12.85546875" style="22" bestFit="1" customWidth="1"/>
    <col min="10285" max="10495" width="11.42578125" style="22"/>
    <col min="10496" max="10496" width="21.85546875" style="22" customWidth="1"/>
    <col min="10497" max="10497" width="16.42578125" style="22" customWidth="1"/>
    <col min="10498" max="10498" width="2.7109375" style="22" customWidth="1"/>
    <col min="10499" max="10499" width="17.140625" style="22" customWidth="1"/>
    <col min="10500" max="10500" width="17.5703125" style="22" customWidth="1"/>
    <col min="10501" max="10501" width="20.140625" style="22" customWidth="1"/>
    <col min="10502" max="10502" width="17.5703125" style="22" customWidth="1"/>
    <col min="10503" max="10503" width="17.42578125" style="22" customWidth="1"/>
    <col min="10504" max="10504" width="14.5703125" style="22" customWidth="1"/>
    <col min="10505" max="10506" width="17.5703125" style="22" customWidth="1"/>
    <col min="10507" max="10507" width="18.85546875" style="22" bestFit="1" customWidth="1"/>
    <col min="10508" max="10508" width="12.140625" style="22" bestFit="1" customWidth="1"/>
    <col min="10509" max="10509" width="12.7109375" style="22" bestFit="1" customWidth="1"/>
    <col min="10510" max="10510" width="17.140625" style="22" bestFit="1" customWidth="1"/>
    <col min="10511" max="10511" width="11.7109375" style="22" bestFit="1" customWidth="1"/>
    <col min="10512" max="10513" width="11.42578125" style="22"/>
    <col min="10514" max="10514" width="18" style="22" bestFit="1" customWidth="1"/>
    <col min="10515" max="10515" width="13.42578125" style="22" customWidth="1"/>
    <col min="10516" max="10516" width="14.7109375" style="22" customWidth="1"/>
    <col min="10517" max="10517" width="17.28515625" style="22" bestFit="1" customWidth="1"/>
    <col min="10518" max="10518" width="11.42578125" style="22"/>
    <col min="10519" max="10519" width="12.28515625" style="22" bestFit="1" customWidth="1"/>
    <col min="10520" max="10520" width="24.85546875" style="22" customWidth="1"/>
    <col min="10521" max="10521" width="11.42578125" style="22"/>
    <col min="10522" max="10522" width="18" style="22" customWidth="1"/>
    <col min="10523" max="10523" width="14.85546875" style="22" bestFit="1" customWidth="1"/>
    <col min="10524" max="10525" width="11.7109375" style="22" bestFit="1" customWidth="1"/>
    <col min="10526" max="10526" width="21.7109375" style="22" bestFit="1" customWidth="1"/>
    <col min="10527" max="10527" width="20.5703125" style="22" bestFit="1" customWidth="1"/>
    <col min="10528" max="10528" width="17.140625" style="22" customWidth="1"/>
    <col min="10529" max="10529" width="25.7109375" style="22" bestFit="1" customWidth="1"/>
    <col min="10530" max="10530" width="21" style="22" customWidth="1"/>
    <col min="10531" max="10531" width="20.5703125" style="22" bestFit="1" customWidth="1"/>
    <col min="10532" max="10532" width="15.28515625" style="22" customWidth="1"/>
    <col min="10533" max="10533" width="12" style="22" bestFit="1" customWidth="1"/>
    <col min="10534" max="10535" width="11.42578125" style="22"/>
    <col min="10536" max="10536" width="14.85546875" style="22" bestFit="1" customWidth="1"/>
    <col min="10537" max="10537" width="14.85546875" style="22" customWidth="1"/>
    <col min="10538" max="10538" width="11.42578125" style="22"/>
    <col min="10539" max="10539" width="13.140625" style="22" bestFit="1" customWidth="1"/>
    <col min="10540" max="10540" width="12.85546875" style="22" bestFit="1" customWidth="1"/>
    <col min="10541" max="10751" width="11.42578125" style="22"/>
    <col min="10752" max="10752" width="21.85546875" style="22" customWidth="1"/>
    <col min="10753" max="10753" width="16.42578125" style="22" customWidth="1"/>
    <col min="10754" max="10754" width="2.7109375" style="22" customWidth="1"/>
    <col min="10755" max="10755" width="17.140625" style="22" customWidth="1"/>
    <col min="10756" max="10756" width="17.5703125" style="22" customWidth="1"/>
    <col min="10757" max="10757" width="20.140625" style="22" customWidth="1"/>
    <col min="10758" max="10758" width="17.5703125" style="22" customWidth="1"/>
    <col min="10759" max="10759" width="17.42578125" style="22" customWidth="1"/>
    <col min="10760" max="10760" width="14.5703125" style="22" customWidth="1"/>
    <col min="10761" max="10762" width="17.5703125" style="22" customWidth="1"/>
    <col min="10763" max="10763" width="18.85546875" style="22" bestFit="1" customWidth="1"/>
    <col min="10764" max="10764" width="12.140625" style="22" bestFit="1" customWidth="1"/>
    <col min="10765" max="10765" width="12.7109375" style="22" bestFit="1" customWidth="1"/>
    <col min="10766" max="10766" width="17.140625" style="22" bestFit="1" customWidth="1"/>
    <col min="10767" max="10767" width="11.7109375" style="22" bestFit="1" customWidth="1"/>
    <col min="10768" max="10769" width="11.42578125" style="22"/>
    <col min="10770" max="10770" width="18" style="22" bestFit="1" customWidth="1"/>
    <col min="10771" max="10771" width="13.42578125" style="22" customWidth="1"/>
    <col min="10772" max="10772" width="14.7109375" style="22" customWidth="1"/>
    <col min="10773" max="10773" width="17.28515625" style="22" bestFit="1" customWidth="1"/>
    <col min="10774" max="10774" width="11.42578125" style="22"/>
    <col min="10775" max="10775" width="12.28515625" style="22" bestFit="1" customWidth="1"/>
    <col min="10776" max="10776" width="24.85546875" style="22" customWidth="1"/>
    <col min="10777" max="10777" width="11.42578125" style="22"/>
    <col min="10778" max="10778" width="18" style="22" customWidth="1"/>
    <col min="10779" max="10779" width="14.85546875" style="22" bestFit="1" customWidth="1"/>
    <col min="10780" max="10781" width="11.7109375" style="22" bestFit="1" customWidth="1"/>
    <col min="10782" max="10782" width="21.7109375" style="22" bestFit="1" customWidth="1"/>
    <col min="10783" max="10783" width="20.5703125" style="22" bestFit="1" customWidth="1"/>
    <col min="10784" max="10784" width="17.140625" style="22" customWidth="1"/>
    <col min="10785" max="10785" width="25.7109375" style="22" bestFit="1" customWidth="1"/>
    <col min="10786" max="10786" width="21" style="22" customWidth="1"/>
    <col min="10787" max="10787" width="20.5703125" style="22" bestFit="1" customWidth="1"/>
    <col min="10788" max="10788" width="15.28515625" style="22" customWidth="1"/>
    <col min="10789" max="10789" width="12" style="22" bestFit="1" customWidth="1"/>
    <col min="10790" max="10791" width="11.42578125" style="22"/>
    <col min="10792" max="10792" width="14.85546875" style="22" bestFit="1" customWidth="1"/>
    <col min="10793" max="10793" width="14.85546875" style="22" customWidth="1"/>
    <col min="10794" max="10794" width="11.42578125" style="22"/>
    <col min="10795" max="10795" width="13.140625" style="22" bestFit="1" customWidth="1"/>
    <col min="10796" max="10796" width="12.85546875" style="22" bestFit="1" customWidth="1"/>
    <col min="10797" max="11007" width="11.42578125" style="22"/>
    <col min="11008" max="11008" width="21.85546875" style="22" customWidth="1"/>
    <col min="11009" max="11009" width="16.42578125" style="22" customWidth="1"/>
    <col min="11010" max="11010" width="2.7109375" style="22" customWidth="1"/>
    <col min="11011" max="11011" width="17.140625" style="22" customWidth="1"/>
    <col min="11012" max="11012" width="17.5703125" style="22" customWidth="1"/>
    <col min="11013" max="11013" width="20.140625" style="22" customWidth="1"/>
    <col min="11014" max="11014" width="17.5703125" style="22" customWidth="1"/>
    <col min="11015" max="11015" width="17.42578125" style="22" customWidth="1"/>
    <col min="11016" max="11016" width="14.5703125" style="22" customWidth="1"/>
    <col min="11017" max="11018" width="17.5703125" style="22" customWidth="1"/>
    <col min="11019" max="11019" width="18.85546875" style="22" bestFit="1" customWidth="1"/>
    <col min="11020" max="11020" width="12.140625" style="22" bestFit="1" customWidth="1"/>
    <col min="11021" max="11021" width="12.7109375" style="22" bestFit="1" customWidth="1"/>
    <col min="11022" max="11022" width="17.140625" style="22" bestFit="1" customWidth="1"/>
    <col min="11023" max="11023" width="11.7109375" style="22" bestFit="1" customWidth="1"/>
    <col min="11024" max="11025" width="11.42578125" style="22"/>
    <col min="11026" max="11026" width="18" style="22" bestFit="1" customWidth="1"/>
    <col min="11027" max="11027" width="13.42578125" style="22" customWidth="1"/>
    <col min="11028" max="11028" width="14.7109375" style="22" customWidth="1"/>
    <col min="11029" max="11029" width="17.28515625" style="22" bestFit="1" customWidth="1"/>
    <col min="11030" max="11030" width="11.42578125" style="22"/>
    <col min="11031" max="11031" width="12.28515625" style="22" bestFit="1" customWidth="1"/>
    <col min="11032" max="11032" width="24.85546875" style="22" customWidth="1"/>
    <col min="11033" max="11033" width="11.42578125" style="22"/>
    <col min="11034" max="11034" width="18" style="22" customWidth="1"/>
    <col min="11035" max="11035" width="14.85546875" style="22" bestFit="1" customWidth="1"/>
    <col min="11036" max="11037" width="11.7109375" style="22" bestFit="1" customWidth="1"/>
    <col min="11038" max="11038" width="21.7109375" style="22" bestFit="1" customWidth="1"/>
    <col min="11039" max="11039" width="20.5703125" style="22" bestFit="1" customWidth="1"/>
    <col min="11040" max="11040" width="17.140625" style="22" customWidth="1"/>
    <col min="11041" max="11041" width="25.7109375" style="22" bestFit="1" customWidth="1"/>
    <col min="11042" max="11042" width="21" style="22" customWidth="1"/>
    <col min="11043" max="11043" width="20.5703125" style="22" bestFit="1" customWidth="1"/>
    <col min="11044" max="11044" width="15.28515625" style="22" customWidth="1"/>
    <col min="11045" max="11045" width="12" style="22" bestFit="1" customWidth="1"/>
    <col min="11046" max="11047" width="11.42578125" style="22"/>
    <col min="11048" max="11048" width="14.85546875" style="22" bestFit="1" customWidth="1"/>
    <col min="11049" max="11049" width="14.85546875" style="22" customWidth="1"/>
    <col min="11050" max="11050" width="11.42578125" style="22"/>
    <col min="11051" max="11051" width="13.140625" style="22" bestFit="1" customWidth="1"/>
    <col min="11052" max="11052" width="12.85546875" style="22" bestFit="1" customWidth="1"/>
    <col min="11053" max="11263" width="11.42578125" style="22"/>
    <col min="11264" max="11264" width="21.85546875" style="22" customWidth="1"/>
    <col min="11265" max="11265" width="16.42578125" style="22" customWidth="1"/>
    <col min="11266" max="11266" width="2.7109375" style="22" customWidth="1"/>
    <col min="11267" max="11267" width="17.140625" style="22" customWidth="1"/>
    <col min="11268" max="11268" width="17.5703125" style="22" customWidth="1"/>
    <col min="11269" max="11269" width="20.140625" style="22" customWidth="1"/>
    <col min="11270" max="11270" width="17.5703125" style="22" customWidth="1"/>
    <col min="11271" max="11271" width="17.42578125" style="22" customWidth="1"/>
    <col min="11272" max="11272" width="14.5703125" style="22" customWidth="1"/>
    <col min="11273" max="11274" width="17.5703125" style="22" customWidth="1"/>
    <col min="11275" max="11275" width="18.85546875" style="22" bestFit="1" customWidth="1"/>
    <col min="11276" max="11276" width="12.140625" style="22" bestFit="1" customWidth="1"/>
    <col min="11277" max="11277" width="12.7109375" style="22" bestFit="1" customWidth="1"/>
    <col min="11278" max="11278" width="17.140625" style="22" bestFit="1" customWidth="1"/>
    <col min="11279" max="11279" width="11.7109375" style="22" bestFit="1" customWidth="1"/>
    <col min="11280" max="11281" width="11.42578125" style="22"/>
    <col min="11282" max="11282" width="18" style="22" bestFit="1" customWidth="1"/>
    <col min="11283" max="11283" width="13.42578125" style="22" customWidth="1"/>
    <col min="11284" max="11284" width="14.7109375" style="22" customWidth="1"/>
    <col min="11285" max="11285" width="17.28515625" style="22" bestFit="1" customWidth="1"/>
    <col min="11286" max="11286" width="11.42578125" style="22"/>
    <col min="11287" max="11287" width="12.28515625" style="22" bestFit="1" customWidth="1"/>
    <col min="11288" max="11288" width="24.85546875" style="22" customWidth="1"/>
    <col min="11289" max="11289" width="11.42578125" style="22"/>
    <col min="11290" max="11290" width="18" style="22" customWidth="1"/>
    <col min="11291" max="11291" width="14.85546875" style="22" bestFit="1" customWidth="1"/>
    <col min="11292" max="11293" width="11.7109375" style="22" bestFit="1" customWidth="1"/>
    <col min="11294" max="11294" width="21.7109375" style="22" bestFit="1" customWidth="1"/>
    <col min="11295" max="11295" width="20.5703125" style="22" bestFit="1" customWidth="1"/>
    <col min="11296" max="11296" width="17.140625" style="22" customWidth="1"/>
    <col min="11297" max="11297" width="25.7109375" style="22" bestFit="1" customWidth="1"/>
    <col min="11298" max="11298" width="21" style="22" customWidth="1"/>
    <col min="11299" max="11299" width="20.5703125" style="22" bestFit="1" customWidth="1"/>
    <col min="11300" max="11300" width="15.28515625" style="22" customWidth="1"/>
    <col min="11301" max="11301" width="12" style="22" bestFit="1" customWidth="1"/>
    <col min="11302" max="11303" width="11.42578125" style="22"/>
    <col min="11304" max="11304" width="14.85546875" style="22" bestFit="1" customWidth="1"/>
    <col min="11305" max="11305" width="14.85546875" style="22" customWidth="1"/>
    <col min="11306" max="11306" width="11.42578125" style="22"/>
    <col min="11307" max="11307" width="13.140625" style="22" bestFit="1" customWidth="1"/>
    <col min="11308" max="11308" width="12.85546875" style="22" bestFit="1" customWidth="1"/>
    <col min="11309" max="11519" width="11.42578125" style="22"/>
    <col min="11520" max="11520" width="21.85546875" style="22" customWidth="1"/>
    <col min="11521" max="11521" width="16.42578125" style="22" customWidth="1"/>
    <col min="11522" max="11522" width="2.7109375" style="22" customWidth="1"/>
    <col min="11523" max="11523" width="17.140625" style="22" customWidth="1"/>
    <col min="11524" max="11524" width="17.5703125" style="22" customWidth="1"/>
    <col min="11525" max="11525" width="20.140625" style="22" customWidth="1"/>
    <col min="11526" max="11526" width="17.5703125" style="22" customWidth="1"/>
    <col min="11527" max="11527" width="17.42578125" style="22" customWidth="1"/>
    <col min="11528" max="11528" width="14.5703125" style="22" customWidth="1"/>
    <col min="11529" max="11530" width="17.5703125" style="22" customWidth="1"/>
    <col min="11531" max="11531" width="18.85546875" style="22" bestFit="1" customWidth="1"/>
    <col min="11532" max="11532" width="12.140625" style="22" bestFit="1" customWidth="1"/>
    <col min="11533" max="11533" width="12.7109375" style="22" bestFit="1" customWidth="1"/>
    <col min="11534" max="11534" width="17.140625" style="22" bestFit="1" customWidth="1"/>
    <col min="11535" max="11535" width="11.7109375" style="22" bestFit="1" customWidth="1"/>
    <col min="11536" max="11537" width="11.42578125" style="22"/>
    <col min="11538" max="11538" width="18" style="22" bestFit="1" customWidth="1"/>
    <col min="11539" max="11539" width="13.42578125" style="22" customWidth="1"/>
    <col min="11540" max="11540" width="14.7109375" style="22" customWidth="1"/>
    <col min="11541" max="11541" width="17.28515625" style="22" bestFit="1" customWidth="1"/>
    <col min="11542" max="11542" width="11.42578125" style="22"/>
    <col min="11543" max="11543" width="12.28515625" style="22" bestFit="1" customWidth="1"/>
    <col min="11544" max="11544" width="24.85546875" style="22" customWidth="1"/>
    <col min="11545" max="11545" width="11.42578125" style="22"/>
    <col min="11546" max="11546" width="18" style="22" customWidth="1"/>
    <col min="11547" max="11547" width="14.85546875" style="22" bestFit="1" customWidth="1"/>
    <col min="11548" max="11549" width="11.7109375" style="22" bestFit="1" customWidth="1"/>
    <col min="11550" max="11550" width="21.7109375" style="22" bestFit="1" customWidth="1"/>
    <col min="11551" max="11551" width="20.5703125" style="22" bestFit="1" customWidth="1"/>
    <col min="11552" max="11552" width="17.140625" style="22" customWidth="1"/>
    <col min="11553" max="11553" width="25.7109375" style="22" bestFit="1" customWidth="1"/>
    <col min="11554" max="11554" width="21" style="22" customWidth="1"/>
    <col min="11555" max="11555" width="20.5703125" style="22" bestFit="1" customWidth="1"/>
    <col min="11556" max="11556" width="15.28515625" style="22" customWidth="1"/>
    <col min="11557" max="11557" width="12" style="22" bestFit="1" customWidth="1"/>
    <col min="11558" max="11559" width="11.42578125" style="22"/>
    <col min="11560" max="11560" width="14.85546875" style="22" bestFit="1" customWidth="1"/>
    <col min="11561" max="11561" width="14.85546875" style="22" customWidth="1"/>
    <col min="11562" max="11562" width="11.42578125" style="22"/>
    <col min="11563" max="11563" width="13.140625" style="22" bestFit="1" customWidth="1"/>
    <col min="11564" max="11564" width="12.85546875" style="22" bestFit="1" customWidth="1"/>
    <col min="11565" max="11775" width="11.42578125" style="22"/>
    <col min="11776" max="11776" width="21.85546875" style="22" customWidth="1"/>
    <col min="11777" max="11777" width="16.42578125" style="22" customWidth="1"/>
    <col min="11778" max="11778" width="2.7109375" style="22" customWidth="1"/>
    <col min="11779" max="11779" width="17.140625" style="22" customWidth="1"/>
    <col min="11780" max="11780" width="17.5703125" style="22" customWidth="1"/>
    <col min="11781" max="11781" width="20.140625" style="22" customWidth="1"/>
    <col min="11782" max="11782" width="17.5703125" style="22" customWidth="1"/>
    <col min="11783" max="11783" width="17.42578125" style="22" customWidth="1"/>
    <col min="11784" max="11784" width="14.5703125" style="22" customWidth="1"/>
    <col min="11785" max="11786" width="17.5703125" style="22" customWidth="1"/>
    <col min="11787" max="11787" width="18.85546875" style="22" bestFit="1" customWidth="1"/>
    <col min="11788" max="11788" width="12.140625" style="22" bestFit="1" customWidth="1"/>
    <col min="11789" max="11789" width="12.7109375" style="22" bestFit="1" customWidth="1"/>
    <col min="11790" max="11790" width="17.140625" style="22" bestFit="1" customWidth="1"/>
    <col min="11791" max="11791" width="11.7109375" style="22" bestFit="1" customWidth="1"/>
    <col min="11792" max="11793" width="11.42578125" style="22"/>
    <col min="11794" max="11794" width="18" style="22" bestFit="1" customWidth="1"/>
    <col min="11795" max="11795" width="13.42578125" style="22" customWidth="1"/>
    <col min="11796" max="11796" width="14.7109375" style="22" customWidth="1"/>
    <col min="11797" max="11797" width="17.28515625" style="22" bestFit="1" customWidth="1"/>
    <col min="11798" max="11798" width="11.42578125" style="22"/>
    <col min="11799" max="11799" width="12.28515625" style="22" bestFit="1" customWidth="1"/>
    <col min="11800" max="11800" width="24.85546875" style="22" customWidth="1"/>
    <col min="11801" max="11801" width="11.42578125" style="22"/>
    <col min="11802" max="11802" width="18" style="22" customWidth="1"/>
    <col min="11803" max="11803" width="14.85546875" style="22" bestFit="1" customWidth="1"/>
    <col min="11804" max="11805" width="11.7109375" style="22" bestFit="1" customWidth="1"/>
    <col min="11806" max="11806" width="21.7109375" style="22" bestFit="1" customWidth="1"/>
    <col min="11807" max="11807" width="20.5703125" style="22" bestFit="1" customWidth="1"/>
    <col min="11808" max="11808" width="17.140625" style="22" customWidth="1"/>
    <col min="11809" max="11809" width="25.7109375" style="22" bestFit="1" customWidth="1"/>
    <col min="11810" max="11810" width="21" style="22" customWidth="1"/>
    <col min="11811" max="11811" width="20.5703125" style="22" bestFit="1" customWidth="1"/>
    <col min="11812" max="11812" width="15.28515625" style="22" customWidth="1"/>
    <col min="11813" max="11813" width="12" style="22" bestFit="1" customWidth="1"/>
    <col min="11814" max="11815" width="11.42578125" style="22"/>
    <col min="11816" max="11816" width="14.85546875" style="22" bestFit="1" customWidth="1"/>
    <col min="11817" max="11817" width="14.85546875" style="22" customWidth="1"/>
    <col min="11818" max="11818" width="11.42578125" style="22"/>
    <col min="11819" max="11819" width="13.140625" style="22" bestFit="1" customWidth="1"/>
    <col min="11820" max="11820" width="12.85546875" style="22" bestFit="1" customWidth="1"/>
    <col min="11821" max="12031" width="11.42578125" style="22"/>
    <col min="12032" max="12032" width="21.85546875" style="22" customWidth="1"/>
    <col min="12033" max="12033" width="16.42578125" style="22" customWidth="1"/>
    <col min="12034" max="12034" width="2.7109375" style="22" customWidth="1"/>
    <col min="12035" max="12035" width="17.140625" style="22" customWidth="1"/>
    <col min="12036" max="12036" width="17.5703125" style="22" customWidth="1"/>
    <col min="12037" max="12037" width="20.140625" style="22" customWidth="1"/>
    <col min="12038" max="12038" width="17.5703125" style="22" customWidth="1"/>
    <col min="12039" max="12039" width="17.42578125" style="22" customWidth="1"/>
    <col min="12040" max="12040" width="14.5703125" style="22" customWidth="1"/>
    <col min="12041" max="12042" width="17.5703125" style="22" customWidth="1"/>
    <col min="12043" max="12043" width="18.85546875" style="22" bestFit="1" customWidth="1"/>
    <col min="12044" max="12044" width="12.140625" style="22" bestFit="1" customWidth="1"/>
    <col min="12045" max="12045" width="12.7109375" style="22" bestFit="1" customWidth="1"/>
    <col min="12046" max="12046" width="17.140625" style="22" bestFit="1" customWidth="1"/>
    <col min="12047" max="12047" width="11.7109375" style="22" bestFit="1" customWidth="1"/>
    <col min="12048" max="12049" width="11.42578125" style="22"/>
    <col min="12050" max="12050" width="18" style="22" bestFit="1" customWidth="1"/>
    <col min="12051" max="12051" width="13.42578125" style="22" customWidth="1"/>
    <col min="12052" max="12052" width="14.7109375" style="22" customWidth="1"/>
    <col min="12053" max="12053" width="17.28515625" style="22" bestFit="1" customWidth="1"/>
    <col min="12054" max="12054" width="11.42578125" style="22"/>
    <col min="12055" max="12055" width="12.28515625" style="22" bestFit="1" customWidth="1"/>
    <col min="12056" max="12056" width="24.85546875" style="22" customWidth="1"/>
    <col min="12057" max="12057" width="11.42578125" style="22"/>
    <col min="12058" max="12058" width="18" style="22" customWidth="1"/>
    <col min="12059" max="12059" width="14.85546875" style="22" bestFit="1" customWidth="1"/>
    <col min="12060" max="12061" width="11.7109375" style="22" bestFit="1" customWidth="1"/>
    <col min="12062" max="12062" width="21.7109375" style="22" bestFit="1" customWidth="1"/>
    <col min="12063" max="12063" width="20.5703125" style="22" bestFit="1" customWidth="1"/>
    <col min="12064" max="12064" width="17.140625" style="22" customWidth="1"/>
    <col min="12065" max="12065" width="25.7109375" style="22" bestFit="1" customWidth="1"/>
    <col min="12066" max="12066" width="21" style="22" customWidth="1"/>
    <col min="12067" max="12067" width="20.5703125" style="22" bestFit="1" customWidth="1"/>
    <col min="12068" max="12068" width="15.28515625" style="22" customWidth="1"/>
    <col min="12069" max="12069" width="12" style="22" bestFit="1" customWidth="1"/>
    <col min="12070" max="12071" width="11.42578125" style="22"/>
    <col min="12072" max="12072" width="14.85546875" style="22" bestFit="1" customWidth="1"/>
    <col min="12073" max="12073" width="14.85546875" style="22" customWidth="1"/>
    <col min="12074" max="12074" width="11.42578125" style="22"/>
    <col min="12075" max="12075" width="13.140625" style="22" bestFit="1" customWidth="1"/>
    <col min="12076" max="12076" width="12.85546875" style="22" bestFit="1" customWidth="1"/>
    <col min="12077" max="12287" width="11.42578125" style="22"/>
    <col min="12288" max="12288" width="21.85546875" style="22" customWidth="1"/>
    <col min="12289" max="12289" width="16.42578125" style="22" customWidth="1"/>
    <col min="12290" max="12290" width="2.7109375" style="22" customWidth="1"/>
    <col min="12291" max="12291" width="17.140625" style="22" customWidth="1"/>
    <col min="12292" max="12292" width="17.5703125" style="22" customWidth="1"/>
    <col min="12293" max="12293" width="20.140625" style="22" customWidth="1"/>
    <col min="12294" max="12294" width="17.5703125" style="22" customWidth="1"/>
    <col min="12295" max="12295" width="17.42578125" style="22" customWidth="1"/>
    <col min="12296" max="12296" width="14.5703125" style="22" customWidth="1"/>
    <col min="12297" max="12298" width="17.5703125" style="22" customWidth="1"/>
    <col min="12299" max="12299" width="18.85546875" style="22" bestFit="1" customWidth="1"/>
    <col min="12300" max="12300" width="12.140625" style="22" bestFit="1" customWidth="1"/>
    <col min="12301" max="12301" width="12.7109375" style="22" bestFit="1" customWidth="1"/>
    <col min="12302" max="12302" width="17.140625" style="22" bestFit="1" customWidth="1"/>
    <col min="12303" max="12303" width="11.7109375" style="22" bestFit="1" customWidth="1"/>
    <col min="12304" max="12305" width="11.42578125" style="22"/>
    <col min="12306" max="12306" width="18" style="22" bestFit="1" customWidth="1"/>
    <col min="12307" max="12307" width="13.42578125" style="22" customWidth="1"/>
    <col min="12308" max="12308" width="14.7109375" style="22" customWidth="1"/>
    <col min="12309" max="12309" width="17.28515625" style="22" bestFit="1" customWidth="1"/>
    <col min="12310" max="12310" width="11.42578125" style="22"/>
    <col min="12311" max="12311" width="12.28515625" style="22" bestFit="1" customWidth="1"/>
    <col min="12312" max="12312" width="24.85546875" style="22" customWidth="1"/>
    <col min="12313" max="12313" width="11.42578125" style="22"/>
    <col min="12314" max="12314" width="18" style="22" customWidth="1"/>
    <col min="12315" max="12315" width="14.85546875" style="22" bestFit="1" customWidth="1"/>
    <col min="12316" max="12317" width="11.7109375" style="22" bestFit="1" customWidth="1"/>
    <col min="12318" max="12318" width="21.7109375" style="22" bestFit="1" customWidth="1"/>
    <col min="12319" max="12319" width="20.5703125" style="22" bestFit="1" customWidth="1"/>
    <col min="12320" max="12320" width="17.140625" style="22" customWidth="1"/>
    <col min="12321" max="12321" width="25.7109375" style="22" bestFit="1" customWidth="1"/>
    <col min="12322" max="12322" width="21" style="22" customWidth="1"/>
    <col min="12323" max="12323" width="20.5703125" style="22" bestFit="1" customWidth="1"/>
    <col min="12324" max="12324" width="15.28515625" style="22" customWidth="1"/>
    <col min="12325" max="12325" width="12" style="22" bestFit="1" customWidth="1"/>
    <col min="12326" max="12327" width="11.42578125" style="22"/>
    <col min="12328" max="12328" width="14.85546875" style="22" bestFit="1" customWidth="1"/>
    <col min="12329" max="12329" width="14.85546875" style="22" customWidth="1"/>
    <col min="12330" max="12330" width="11.42578125" style="22"/>
    <col min="12331" max="12331" width="13.140625" style="22" bestFit="1" customWidth="1"/>
    <col min="12332" max="12332" width="12.85546875" style="22" bestFit="1" customWidth="1"/>
    <col min="12333" max="12543" width="11.42578125" style="22"/>
    <col min="12544" max="12544" width="21.85546875" style="22" customWidth="1"/>
    <col min="12545" max="12545" width="16.42578125" style="22" customWidth="1"/>
    <col min="12546" max="12546" width="2.7109375" style="22" customWidth="1"/>
    <col min="12547" max="12547" width="17.140625" style="22" customWidth="1"/>
    <col min="12548" max="12548" width="17.5703125" style="22" customWidth="1"/>
    <col min="12549" max="12549" width="20.140625" style="22" customWidth="1"/>
    <col min="12550" max="12550" width="17.5703125" style="22" customWidth="1"/>
    <col min="12551" max="12551" width="17.42578125" style="22" customWidth="1"/>
    <col min="12552" max="12552" width="14.5703125" style="22" customWidth="1"/>
    <col min="12553" max="12554" width="17.5703125" style="22" customWidth="1"/>
    <col min="12555" max="12555" width="18.85546875" style="22" bestFit="1" customWidth="1"/>
    <col min="12556" max="12556" width="12.140625" style="22" bestFit="1" customWidth="1"/>
    <col min="12557" max="12557" width="12.7109375" style="22" bestFit="1" customWidth="1"/>
    <col min="12558" max="12558" width="17.140625" style="22" bestFit="1" customWidth="1"/>
    <col min="12559" max="12559" width="11.7109375" style="22" bestFit="1" customWidth="1"/>
    <col min="12560" max="12561" width="11.42578125" style="22"/>
    <col min="12562" max="12562" width="18" style="22" bestFit="1" customWidth="1"/>
    <col min="12563" max="12563" width="13.42578125" style="22" customWidth="1"/>
    <col min="12564" max="12564" width="14.7109375" style="22" customWidth="1"/>
    <col min="12565" max="12565" width="17.28515625" style="22" bestFit="1" customWidth="1"/>
    <col min="12566" max="12566" width="11.42578125" style="22"/>
    <col min="12567" max="12567" width="12.28515625" style="22" bestFit="1" customWidth="1"/>
    <col min="12568" max="12568" width="24.85546875" style="22" customWidth="1"/>
    <col min="12569" max="12569" width="11.42578125" style="22"/>
    <col min="12570" max="12570" width="18" style="22" customWidth="1"/>
    <col min="12571" max="12571" width="14.85546875" style="22" bestFit="1" customWidth="1"/>
    <col min="12572" max="12573" width="11.7109375" style="22" bestFit="1" customWidth="1"/>
    <col min="12574" max="12574" width="21.7109375" style="22" bestFit="1" customWidth="1"/>
    <col min="12575" max="12575" width="20.5703125" style="22" bestFit="1" customWidth="1"/>
    <col min="12576" max="12576" width="17.140625" style="22" customWidth="1"/>
    <col min="12577" max="12577" width="25.7109375" style="22" bestFit="1" customWidth="1"/>
    <col min="12578" max="12578" width="21" style="22" customWidth="1"/>
    <col min="12579" max="12579" width="20.5703125" style="22" bestFit="1" customWidth="1"/>
    <col min="12580" max="12580" width="15.28515625" style="22" customWidth="1"/>
    <col min="12581" max="12581" width="12" style="22" bestFit="1" customWidth="1"/>
    <col min="12582" max="12583" width="11.42578125" style="22"/>
    <col min="12584" max="12584" width="14.85546875" style="22" bestFit="1" customWidth="1"/>
    <col min="12585" max="12585" width="14.85546875" style="22" customWidth="1"/>
    <col min="12586" max="12586" width="11.42578125" style="22"/>
    <col min="12587" max="12587" width="13.140625" style="22" bestFit="1" customWidth="1"/>
    <col min="12588" max="12588" width="12.85546875" style="22" bestFit="1" customWidth="1"/>
    <col min="12589" max="12799" width="11.42578125" style="22"/>
    <col min="12800" max="12800" width="21.85546875" style="22" customWidth="1"/>
    <col min="12801" max="12801" width="16.42578125" style="22" customWidth="1"/>
    <col min="12802" max="12802" width="2.7109375" style="22" customWidth="1"/>
    <col min="12803" max="12803" width="17.140625" style="22" customWidth="1"/>
    <col min="12804" max="12804" width="17.5703125" style="22" customWidth="1"/>
    <col min="12805" max="12805" width="20.140625" style="22" customWidth="1"/>
    <col min="12806" max="12806" width="17.5703125" style="22" customWidth="1"/>
    <col min="12807" max="12807" width="17.42578125" style="22" customWidth="1"/>
    <col min="12808" max="12808" width="14.5703125" style="22" customWidth="1"/>
    <col min="12809" max="12810" width="17.5703125" style="22" customWidth="1"/>
    <col min="12811" max="12811" width="18.85546875" style="22" bestFit="1" customWidth="1"/>
    <col min="12812" max="12812" width="12.140625" style="22" bestFit="1" customWidth="1"/>
    <col min="12813" max="12813" width="12.7109375" style="22" bestFit="1" customWidth="1"/>
    <col min="12814" max="12814" width="17.140625" style="22" bestFit="1" customWidth="1"/>
    <col min="12815" max="12815" width="11.7109375" style="22" bestFit="1" customWidth="1"/>
    <col min="12816" max="12817" width="11.42578125" style="22"/>
    <col min="12818" max="12818" width="18" style="22" bestFit="1" customWidth="1"/>
    <col min="12819" max="12819" width="13.42578125" style="22" customWidth="1"/>
    <col min="12820" max="12820" width="14.7109375" style="22" customWidth="1"/>
    <col min="12821" max="12821" width="17.28515625" style="22" bestFit="1" customWidth="1"/>
    <col min="12822" max="12822" width="11.42578125" style="22"/>
    <col min="12823" max="12823" width="12.28515625" style="22" bestFit="1" customWidth="1"/>
    <col min="12824" max="12824" width="24.85546875" style="22" customWidth="1"/>
    <col min="12825" max="12825" width="11.42578125" style="22"/>
    <col min="12826" max="12826" width="18" style="22" customWidth="1"/>
    <col min="12827" max="12827" width="14.85546875" style="22" bestFit="1" customWidth="1"/>
    <col min="12828" max="12829" width="11.7109375" style="22" bestFit="1" customWidth="1"/>
    <col min="12830" max="12830" width="21.7109375" style="22" bestFit="1" customWidth="1"/>
    <col min="12831" max="12831" width="20.5703125" style="22" bestFit="1" customWidth="1"/>
    <col min="12832" max="12832" width="17.140625" style="22" customWidth="1"/>
    <col min="12833" max="12833" width="25.7109375" style="22" bestFit="1" customWidth="1"/>
    <col min="12834" max="12834" width="21" style="22" customWidth="1"/>
    <col min="12835" max="12835" width="20.5703125" style="22" bestFit="1" customWidth="1"/>
    <col min="12836" max="12836" width="15.28515625" style="22" customWidth="1"/>
    <col min="12837" max="12837" width="12" style="22" bestFit="1" customWidth="1"/>
    <col min="12838" max="12839" width="11.42578125" style="22"/>
    <col min="12840" max="12840" width="14.85546875" style="22" bestFit="1" customWidth="1"/>
    <col min="12841" max="12841" width="14.85546875" style="22" customWidth="1"/>
    <col min="12842" max="12842" width="11.42578125" style="22"/>
    <col min="12843" max="12843" width="13.140625" style="22" bestFit="1" customWidth="1"/>
    <col min="12844" max="12844" width="12.85546875" style="22" bestFit="1" customWidth="1"/>
    <col min="12845" max="13055" width="11.42578125" style="22"/>
    <col min="13056" max="13056" width="21.85546875" style="22" customWidth="1"/>
    <col min="13057" max="13057" width="16.42578125" style="22" customWidth="1"/>
    <col min="13058" max="13058" width="2.7109375" style="22" customWidth="1"/>
    <col min="13059" max="13059" width="17.140625" style="22" customWidth="1"/>
    <col min="13060" max="13060" width="17.5703125" style="22" customWidth="1"/>
    <col min="13061" max="13061" width="20.140625" style="22" customWidth="1"/>
    <col min="13062" max="13062" width="17.5703125" style="22" customWidth="1"/>
    <col min="13063" max="13063" width="17.42578125" style="22" customWidth="1"/>
    <col min="13064" max="13064" width="14.5703125" style="22" customWidth="1"/>
    <col min="13065" max="13066" width="17.5703125" style="22" customWidth="1"/>
    <col min="13067" max="13067" width="18.85546875" style="22" bestFit="1" customWidth="1"/>
    <col min="13068" max="13068" width="12.140625" style="22" bestFit="1" customWidth="1"/>
    <col min="13069" max="13069" width="12.7109375" style="22" bestFit="1" customWidth="1"/>
    <col min="13070" max="13070" width="17.140625" style="22" bestFit="1" customWidth="1"/>
    <col min="13071" max="13071" width="11.7109375" style="22" bestFit="1" customWidth="1"/>
    <col min="13072" max="13073" width="11.42578125" style="22"/>
    <col min="13074" max="13074" width="18" style="22" bestFit="1" customWidth="1"/>
    <col min="13075" max="13075" width="13.42578125" style="22" customWidth="1"/>
    <col min="13076" max="13076" width="14.7109375" style="22" customWidth="1"/>
    <col min="13077" max="13077" width="17.28515625" style="22" bestFit="1" customWidth="1"/>
    <col min="13078" max="13078" width="11.42578125" style="22"/>
    <col min="13079" max="13079" width="12.28515625" style="22" bestFit="1" customWidth="1"/>
    <col min="13080" max="13080" width="24.85546875" style="22" customWidth="1"/>
    <col min="13081" max="13081" width="11.42578125" style="22"/>
    <col min="13082" max="13082" width="18" style="22" customWidth="1"/>
    <col min="13083" max="13083" width="14.85546875" style="22" bestFit="1" customWidth="1"/>
    <col min="13084" max="13085" width="11.7109375" style="22" bestFit="1" customWidth="1"/>
    <col min="13086" max="13086" width="21.7109375" style="22" bestFit="1" customWidth="1"/>
    <col min="13087" max="13087" width="20.5703125" style="22" bestFit="1" customWidth="1"/>
    <col min="13088" max="13088" width="17.140625" style="22" customWidth="1"/>
    <col min="13089" max="13089" width="25.7109375" style="22" bestFit="1" customWidth="1"/>
    <col min="13090" max="13090" width="21" style="22" customWidth="1"/>
    <col min="13091" max="13091" width="20.5703125" style="22" bestFit="1" customWidth="1"/>
    <col min="13092" max="13092" width="15.28515625" style="22" customWidth="1"/>
    <col min="13093" max="13093" width="12" style="22" bestFit="1" customWidth="1"/>
    <col min="13094" max="13095" width="11.42578125" style="22"/>
    <col min="13096" max="13096" width="14.85546875" style="22" bestFit="1" customWidth="1"/>
    <col min="13097" max="13097" width="14.85546875" style="22" customWidth="1"/>
    <col min="13098" max="13098" width="11.42578125" style="22"/>
    <col min="13099" max="13099" width="13.140625" style="22" bestFit="1" customWidth="1"/>
    <col min="13100" max="13100" width="12.85546875" style="22" bestFit="1" customWidth="1"/>
    <col min="13101" max="13311" width="11.42578125" style="22"/>
    <col min="13312" max="13312" width="21.85546875" style="22" customWidth="1"/>
    <col min="13313" max="13313" width="16.42578125" style="22" customWidth="1"/>
    <col min="13314" max="13314" width="2.7109375" style="22" customWidth="1"/>
    <col min="13315" max="13315" width="17.140625" style="22" customWidth="1"/>
    <col min="13316" max="13316" width="17.5703125" style="22" customWidth="1"/>
    <col min="13317" max="13317" width="20.140625" style="22" customWidth="1"/>
    <col min="13318" max="13318" width="17.5703125" style="22" customWidth="1"/>
    <col min="13319" max="13319" width="17.42578125" style="22" customWidth="1"/>
    <col min="13320" max="13320" width="14.5703125" style="22" customWidth="1"/>
    <col min="13321" max="13322" width="17.5703125" style="22" customWidth="1"/>
    <col min="13323" max="13323" width="18.85546875" style="22" bestFit="1" customWidth="1"/>
    <col min="13324" max="13324" width="12.140625" style="22" bestFit="1" customWidth="1"/>
    <col min="13325" max="13325" width="12.7109375" style="22" bestFit="1" customWidth="1"/>
    <col min="13326" max="13326" width="17.140625" style="22" bestFit="1" customWidth="1"/>
    <col min="13327" max="13327" width="11.7109375" style="22" bestFit="1" customWidth="1"/>
    <col min="13328" max="13329" width="11.42578125" style="22"/>
    <col min="13330" max="13330" width="18" style="22" bestFit="1" customWidth="1"/>
    <col min="13331" max="13331" width="13.42578125" style="22" customWidth="1"/>
    <col min="13332" max="13332" width="14.7109375" style="22" customWidth="1"/>
    <col min="13333" max="13333" width="17.28515625" style="22" bestFit="1" customWidth="1"/>
    <col min="13334" max="13334" width="11.42578125" style="22"/>
    <col min="13335" max="13335" width="12.28515625" style="22" bestFit="1" customWidth="1"/>
    <col min="13336" max="13336" width="24.85546875" style="22" customWidth="1"/>
    <col min="13337" max="13337" width="11.42578125" style="22"/>
    <col min="13338" max="13338" width="18" style="22" customWidth="1"/>
    <col min="13339" max="13339" width="14.85546875" style="22" bestFit="1" customWidth="1"/>
    <col min="13340" max="13341" width="11.7109375" style="22" bestFit="1" customWidth="1"/>
    <col min="13342" max="13342" width="21.7109375" style="22" bestFit="1" customWidth="1"/>
    <col min="13343" max="13343" width="20.5703125" style="22" bestFit="1" customWidth="1"/>
    <col min="13344" max="13344" width="17.140625" style="22" customWidth="1"/>
    <col min="13345" max="13345" width="25.7109375" style="22" bestFit="1" customWidth="1"/>
    <col min="13346" max="13346" width="21" style="22" customWidth="1"/>
    <col min="13347" max="13347" width="20.5703125" style="22" bestFit="1" customWidth="1"/>
    <col min="13348" max="13348" width="15.28515625" style="22" customWidth="1"/>
    <col min="13349" max="13349" width="12" style="22" bestFit="1" customWidth="1"/>
    <col min="13350" max="13351" width="11.42578125" style="22"/>
    <col min="13352" max="13352" width="14.85546875" style="22" bestFit="1" customWidth="1"/>
    <col min="13353" max="13353" width="14.85546875" style="22" customWidth="1"/>
    <col min="13354" max="13354" width="11.42578125" style="22"/>
    <col min="13355" max="13355" width="13.140625" style="22" bestFit="1" customWidth="1"/>
    <col min="13356" max="13356" width="12.85546875" style="22" bestFit="1" customWidth="1"/>
    <col min="13357" max="13567" width="11.42578125" style="22"/>
    <col min="13568" max="13568" width="21.85546875" style="22" customWidth="1"/>
    <col min="13569" max="13569" width="16.42578125" style="22" customWidth="1"/>
    <col min="13570" max="13570" width="2.7109375" style="22" customWidth="1"/>
    <col min="13571" max="13571" width="17.140625" style="22" customWidth="1"/>
    <col min="13572" max="13572" width="17.5703125" style="22" customWidth="1"/>
    <col min="13573" max="13573" width="20.140625" style="22" customWidth="1"/>
    <col min="13574" max="13574" width="17.5703125" style="22" customWidth="1"/>
    <col min="13575" max="13575" width="17.42578125" style="22" customWidth="1"/>
    <col min="13576" max="13576" width="14.5703125" style="22" customWidth="1"/>
    <col min="13577" max="13578" width="17.5703125" style="22" customWidth="1"/>
    <col min="13579" max="13579" width="18.85546875" style="22" bestFit="1" customWidth="1"/>
    <col min="13580" max="13580" width="12.140625" style="22" bestFit="1" customWidth="1"/>
    <col min="13581" max="13581" width="12.7109375" style="22" bestFit="1" customWidth="1"/>
    <col min="13582" max="13582" width="17.140625" style="22" bestFit="1" customWidth="1"/>
    <col min="13583" max="13583" width="11.7109375" style="22" bestFit="1" customWidth="1"/>
    <col min="13584" max="13585" width="11.42578125" style="22"/>
    <col min="13586" max="13586" width="18" style="22" bestFit="1" customWidth="1"/>
    <col min="13587" max="13587" width="13.42578125" style="22" customWidth="1"/>
    <col min="13588" max="13588" width="14.7109375" style="22" customWidth="1"/>
    <col min="13589" max="13589" width="17.28515625" style="22" bestFit="1" customWidth="1"/>
    <col min="13590" max="13590" width="11.42578125" style="22"/>
    <col min="13591" max="13591" width="12.28515625" style="22" bestFit="1" customWidth="1"/>
    <col min="13592" max="13592" width="24.85546875" style="22" customWidth="1"/>
    <col min="13593" max="13593" width="11.42578125" style="22"/>
    <col min="13594" max="13594" width="18" style="22" customWidth="1"/>
    <col min="13595" max="13595" width="14.85546875" style="22" bestFit="1" customWidth="1"/>
    <col min="13596" max="13597" width="11.7109375" style="22" bestFit="1" customWidth="1"/>
    <col min="13598" max="13598" width="21.7109375" style="22" bestFit="1" customWidth="1"/>
    <col min="13599" max="13599" width="20.5703125" style="22" bestFit="1" customWidth="1"/>
    <col min="13600" max="13600" width="17.140625" style="22" customWidth="1"/>
    <col min="13601" max="13601" width="25.7109375" style="22" bestFit="1" customWidth="1"/>
    <col min="13602" max="13602" width="21" style="22" customWidth="1"/>
    <col min="13603" max="13603" width="20.5703125" style="22" bestFit="1" customWidth="1"/>
    <col min="13604" max="13604" width="15.28515625" style="22" customWidth="1"/>
    <col min="13605" max="13605" width="12" style="22" bestFit="1" customWidth="1"/>
    <col min="13606" max="13607" width="11.42578125" style="22"/>
    <col min="13608" max="13608" width="14.85546875" style="22" bestFit="1" customWidth="1"/>
    <col min="13609" max="13609" width="14.85546875" style="22" customWidth="1"/>
    <col min="13610" max="13610" width="11.42578125" style="22"/>
    <col min="13611" max="13611" width="13.140625" style="22" bestFit="1" customWidth="1"/>
    <col min="13612" max="13612" width="12.85546875" style="22" bestFit="1" customWidth="1"/>
    <col min="13613" max="13823" width="11.42578125" style="22"/>
    <col min="13824" max="13824" width="21.85546875" style="22" customWidth="1"/>
    <col min="13825" max="13825" width="16.42578125" style="22" customWidth="1"/>
    <col min="13826" max="13826" width="2.7109375" style="22" customWidth="1"/>
    <col min="13827" max="13827" width="17.140625" style="22" customWidth="1"/>
    <col min="13828" max="13828" width="17.5703125" style="22" customWidth="1"/>
    <col min="13829" max="13829" width="20.140625" style="22" customWidth="1"/>
    <col min="13830" max="13830" width="17.5703125" style="22" customWidth="1"/>
    <col min="13831" max="13831" width="17.42578125" style="22" customWidth="1"/>
    <col min="13832" max="13832" width="14.5703125" style="22" customWidth="1"/>
    <col min="13833" max="13834" width="17.5703125" style="22" customWidth="1"/>
    <col min="13835" max="13835" width="18.85546875" style="22" bestFit="1" customWidth="1"/>
    <col min="13836" max="13836" width="12.140625" style="22" bestFit="1" customWidth="1"/>
    <col min="13837" max="13837" width="12.7109375" style="22" bestFit="1" customWidth="1"/>
    <col min="13838" max="13838" width="17.140625" style="22" bestFit="1" customWidth="1"/>
    <col min="13839" max="13839" width="11.7109375" style="22" bestFit="1" customWidth="1"/>
    <col min="13840" max="13841" width="11.42578125" style="22"/>
    <col min="13842" max="13842" width="18" style="22" bestFit="1" customWidth="1"/>
    <col min="13843" max="13843" width="13.42578125" style="22" customWidth="1"/>
    <col min="13844" max="13844" width="14.7109375" style="22" customWidth="1"/>
    <col min="13845" max="13845" width="17.28515625" style="22" bestFit="1" customWidth="1"/>
    <col min="13846" max="13846" width="11.42578125" style="22"/>
    <col min="13847" max="13847" width="12.28515625" style="22" bestFit="1" customWidth="1"/>
    <col min="13848" max="13848" width="24.85546875" style="22" customWidth="1"/>
    <col min="13849" max="13849" width="11.42578125" style="22"/>
    <col min="13850" max="13850" width="18" style="22" customWidth="1"/>
    <col min="13851" max="13851" width="14.85546875" style="22" bestFit="1" customWidth="1"/>
    <col min="13852" max="13853" width="11.7109375" style="22" bestFit="1" customWidth="1"/>
    <col min="13854" max="13854" width="21.7109375" style="22" bestFit="1" customWidth="1"/>
    <col min="13855" max="13855" width="20.5703125" style="22" bestFit="1" customWidth="1"/>
    <col min="13856" max="13856" width="17.140625" style="22" customWidth="1"/>
    <col min="13857" max="13857" width="25.7109375" style="22" bestFit="1" customWidth="1"/>
    <col min="13858" max="13858" width="21" style="22" customWidth="1"/>
    <col min="13859" max="13859" width="20.5703125" style="22" bestFit="1" customWidth="1"/>
    <col min="13860" max="13860" width="15.28515625" style="22" customWidth="1"/>
    <col min="13861" max="13861" width="12" style="22" bestFit="1" customWidth="1"/>
    <col min="13862" max="13863" width="11.42578125" style="22"/>
    <col min="13864" max="13864" width="14.85546875" style="22" bestFit="1" customWidth="1"/>
    <col min="13865" max="13865" width="14.85546875" style="22" customWidth="1"/>
    <col min="13866" max="13866" width="11.42578125" style="22"/>
    <col min="13867" max="13867" width="13.140625" style="22" bestFit="1" customWidth="1"/>
    <col min="13868" max="13868" width="12.85546875" style="22" bestFit="1" customWidth="1"/>
    <col min="13869" max="14079" width="11.42578125" style="22"/>
    <col min="14080" max="14080" width="21.85546875" style="22" customWidth="1"/>
    <col min="14081" max="14081" width="16.42578125" style="22" customWidth="1"/>
    <col min="14082" max="14082" width="2.7109375" style="22" customWidth="1"/>
    <col min="14083" max="14083" width="17.140625" style="22" customWidth="1"/>
    <col min="14084" max="14084" width="17.5703125" style="22" customWidth="1"/>
    <col min="14085" max="14085" width="20.140625" style="22" customWidth="1"/>
    <col min="14086" max="14086" width="17.5703125" style="22" customWidth="1"/>
    <col min="14087" max="14087" width="17.42578125" style="22" customWidth="1"/>
    <col min="14088" max="14088" width="14.5703125" style="22" customWidth="1"/>
    <col min="14089" max="14090" width="17.5703125" style="22" customWidth="1"/>
    <col min="14091" max="14091" width="18.85546875" style="22" bestFit="1" customWidth="1"/>
    <col min="14092" max="14092" width="12.140625" style="22" bestFit="1" customWidth="1"/>
    <col min="14093" max="14093" width="12.7109375" style="22" bestFit="1" customWidth="1"/>
    <col min="14094" max="14094" width="17.140625" style="22" bestFit="1" customWidth="1"/>
    <col min="14095" max="14095" width="11.7109375" style="22" bestFit="1" customWidth="1"/>
    <col min="14096" max="14097" width="11.42578125" style="22"/>
    <col min="14098" max="14098" width="18" style="22" bestFit="1" customWidth="1"/>
    <col min="14099" max="14099" width="13.42578125" style="22" customWidth="1"/>
    <col min="14100" max="14100" width="14.7109375" style="22" customWidth="1"/>
    <col min="14101" max="14101" width="17.28515625" style="22" bestFit="1" customWidth="1"/>
    <col min="14102" max="14102" width="11.42578125" style="22"/>
    <col min="14103" max="14103" width="12.28515625" style="22" bestFit="1" customWidth="1"/>
    <col min="14104" max="14104" width="24.85546875" style="22" customWidth="1"/>
    <col min="14105" max="14105" width="11.42578125" style="22"/>
    <col min="14106" max="14106" width="18" style="22" customWidth="1"/>
    <col min="14107" max="14107" width="14.85546875" style="22" bestFit="1" customWidth="1"/>
    <col min="14108" max="14109" width="11.7109375" style="22" bestFit="1" customWidth="1"/>
    <col min="14110" max="14110" width="21.7109375" style="22" bestFit="1" customWidth="1"/>
    <col min="14111" max="14111" width="20.5703125" style="22" bestFit="1" customWidth="1"/>
    <col min="14112" max="14112" width="17.140625" style="22" customWidth="1"/>
    <col min="14113" max="14113" width="25.7109375" style="22" bestFit="1" customWidth="1"/>
    <col min="14114" max="14114" width="21" style="22" customWidth="1"/>
    <col min="14115" max="14115" width="20.5703125" style="22" bestFit="1" customWidth="1"/>
    <col min="14116" max="14116" width="15.28515625" style="22" customWidth="1"/>
    <col min="14117" max="14117" width="12" style="22" bestFit="1" customWidth="1"/>
    <col min="14118" max="14119" width="11.42578125" style="22"/>
    <col min="14120" max="14120" width="14.85546875" style="22" bestFit="1" customWidth="1"/>
    <col min="14121" max="14121" width="14.85546875" style="22" customWidth="1"/>
    <col min="14122" max="14122" width="11.42578125" style="22"/>
    <col min="14123" max="14123" width="13.140625" style="22" bestFit="1" customWidth="1"/>
    <col min="14124" max="14124" width="12.85546875" style="22" bestFit="1" customWidth="1"/>
    <col min="14125" max="14335" width="11.42578125" style="22"/>
    <col min="14336" max="14336" width="21.85546875" style="22" customWidth="1"/>
    <col min="14337" max="14337" width="16.42578125" style="22" customWidth="1"/>
    <col min="14338" max="14338" width="2.7109375" style="22" customWidth="1"/>
    <col min="14339" max="14339" width="17.140625" style="22" customWidth="1"/>
    <col min="14340" max="14340" width="17.5703125" style="22" customWidth="1"/>
    <col min="14341" max="14341" width="20.140625" style="22" customWidth="1"/>
    <col min="14342" max="14342" width="17.5703125" style="22" customWidth="1"/>
    <col min="14343" max="14343" width="17.42578125" style="22" customWidth="1"/>
    <col min="14344" max="14344" width="14.5703125" style="22" customWidth="1"/>
    <col min="14345" max="14346" width="17.5703125" style="22" customWidth="1"/>
    <col min="14347" max="14347" width="18.85546875" style="22" bestFit="1" customWidth="1"/>
    <col min="14348" max="14348" width="12.140625" style="22" bestFit="1" customWidth="1"/>
    <col min="14349" max="14349" width="12.7109375" style="22" bestFit="1" customWidth="1"/>
    <col min="14350" max="14350" width="17.140625" style="22" bestFit="1" customWidth="1"/>
    <col min="14351" max="14351" width="11.7109375" style="22" bestFit="1" customWidth="1"/>
    <col min="14352" max="14353" width="11.42578125" style="22"/>
    <col min="14354" max="14354" width="18" style="22" bestFit="1" customWidth="1"/>
    <col min="14355" max="14355" width="13.42578125" style="22" customWidth="1"/>
    <col min="14356" max="14356" width="14.7109375" style="22" customWidth="1"/>
    <col min="14357" max="14357" width="17.28515625" style="22" bestFit="1" customWidth="1"/>
    <col min="14358" max="14358" width="11.42578125" style="22"/>
    <col min="14359" max="14359" width="12.28515625" style="22" bestFit="1" customWidth="1"/>
    <col min="14360" max="14360" width="24.85546875" style="22" customWidth="1"/>
    <col min="14361" max="14361" width="11.42578125" style="22"/>
    <col min="14362" max="14362" width="18" style="22" customWidth="1"/>
    <col min="14363" max="14363" width="14.85546875" style="22" bestFit="1" customWidth="1"/>
    <col min="14364" max="14365" width="11.7109375" style="22" bestFit="1" customWidth="1"/>
    <col min="14366" max="14366" width="21.7109375" style="22" bestFit="1" customWidth="1"/>
    <col min="14367" max="14367" width="20.5703125" style="22" bestFit="1" customWidth="1"/>
    <col min="14368" max="14368" width="17.140625" style="22" customWidth="1"/>
    <col min="14369" max="14369" width="25.7109375" style="22" bestFit="1" customWidth="1"/>
    <col min="14370" max="14370" width="21" style="22" customWidth="1"/>
    <col min="14371" max="14371" width="20.5703125" style="22" bestFit="1" customWidth="1"/>
    <col min="14372" max="14372" width="15.28515625" style="22" customWidth="1"/>
    <col min="14373" max="14373" width="12" style="22" bestFit="1" customWidth="1"/>
    <col min="14374" max="14375" width="11.42578125" style="22"/>
    <col min="14376" max="14376" width="14.85546875" style="22" bestFit="1" customWidth="1"/>
    <col min="14377" max="14377" width="14.85546875" style="22" customWidth="1"/>
    <col min="14378" max="14378" width="11.42578125" style="22"/>
    <col min="14379" max="14379" width="13.140625" style="22" bestFit="1" customWidth="1"/>
    <col min="14380" max="14380" width="12.85546875" style="22" bestFit="1" customWidth="1"/>
    <col min="14381" max="14591" width="11.42578125" style="22"/>
    <col min="14592" max="14592" width="21.85546875" style="22" customWidth="1"/>
    <col min="14593" max="14593" width="16.42578125" style="22" customWidth="1"/>
    <col min="14594" max="14594" width="2.7109375" style="22" customWidth="1"/>
    <col min="14595" max="14595" width="17.140625" style="22" customWidth="1"/>
    <col min="14596" max="14596" width="17.5703125" style="22" customWidth="1"/>
    <col min="14597" max="14597" width="20.140625" style="22" customWidth="1"/>
    <col min="14598" max="14598" width="17.5703125" style="22" customWidth="1"/>
    <col min="14599" max="14599" width="17.42578125" style="22" customWidth="1"/>
    <col min="14600" max="14600" width="14.5703125" style="22" customWidth="1"/>
    <col min="14601" max="14602" width="17.5703125" style="22" customWidth="1"/>
    <col min="14603" max="14603" width="18.85546875" style="22" bestFit="1" customWidth="1"/>
    <col min="14604" max="14604" width="12.140625" style="22" bestFit="1" customWidth="1"/>
    <col min="14605" max="14605" width="12.7109375" style="22" bestFit="1" customWidth="1"/>
    <col min="14606" max="14606" width="17.140625" style="22" bestFit="1" customWidth="1"/>
    <col min="14607" max="14607" width="11.7109375" style="22" bestFit="1" customWidth="1"/>
    <col min="14608" max="14609" width="11.42578125" style="22"/>
    <col min="14610" max="14610" width="18" style="22" bestFit="1" customWidth="1"/>
    <col min="14611" max="14611" width="13.42578125" style="22" customWidth="1"/>
    <col min="14612" max="14612" width="14.7109375" style="22" customWidth="1"/>
    <col min="14613" max="14613" width="17.28515625" style="22" bestFit="1" customWidth="1"/>
    <col min="14614" max="14614" width="11.42578125" style="22"/>
    <col min="14615" max="14615" width="12.28515625" style="22" bestFit="1" customWidth="1"/>
    <col min="14616" max="14616" width="24.85546875" style="22" customWidth="1"/>
    <col min="14617" max="14617" width="11.42578125" style="22"/>
    <col min="14618" max="14618" width="18" style="22" customWidth="1"/>
    <col min="14619" max="14619" width="14.85546875" style="22" bestFit="1" customWidth="1"/>
    <col min="14620" max="14621" width="11.7109375" style="22" bestFit="1" customWidth="1"/>
    <col min="14622" max="14622" width="21.7109375" style="22" bestFit="1" customWidth="1"/>
    <col min="14623" max="14623" width="20.5703125" style="22" bestFit="1" customWidth="1"/>
    <col min="14624" max="14624" width="17.140625" style="22" customWidth="1"/>
    <col min="14625" max="14625" width="25.7109375" style="22" bestFit="1" customWidth="1"/>
    <col min="14626" max="14626" width="21" style="22" customWidth="1"/>
    <col min="14627" max="14627" width="20.5703125" style="22" bestFit="1" customWidth="1"/>
    <col min="14628" max="14628" width="15.28515625" style="22" customWidth="1"/>
    <col min="14629" max="14629" width="12" style="22" bestFit="1" customWidth="1"/>
    <col min="14630" max="14631" width="11.42578125" style="22"/>
    <col min="14632" max="14632" width="14.85546875" style="22" bestFit="1" customWidth="1"/>
    <col min="14633" max="14633" width="14.85546875" style="22" customWidth="1"/>
    <col min="14634" max="14634" width="11.42578125" style="22"/>
    <col min="14635" max="14635" width="13.140625" style="22" bestFit="1" customWidth="1"/>
    <col min="14636" max="14636" width="12.85546875" style="22" bestFit="1" customWidth="1"/>
    <col min="14637" max="14847" width="11.42578125" style="22"/>
    <col min="14848" max="14848" width="21.85546875" style="22" customWidth="1"/>
    <col min="14849" max="14849" width="16.42578125" style="22" customWidth="1"/>
    <col min="14850" max="14850" width="2.7109375" style="22" customWidth="1"/>
    <col min="14851" max="14851" width="17.140625" style="22" customWidth="1"/>
    <col min="14852" max="14852" width="17.5703125" style="22" customWidth="1"/>
    <col min="14853" max="14853" width="20.140625" style="22" customWidth="1"/>
    <col min="14854" max="14854" width="17.5703125" style="22" customWidth="1"/>
    <col min="14855" max="14855" width="17.42578125" style="22" customWidth="1"/>
    <col min="14856" max="14856" width="14.5703125" style="22" customWidth="1"/>
    <col min="14857" max="14858" width="17.5703125" style="22" customWidth="1"/>
    <col min="14859" max="14859" width="18.85546875" style="22" bestFit="1" customWidth="1"/>
    <col min="14860" max="14860" width="12.140625" style="22" bestFit="1" customWidth="1"/>
    <col min="14861" max="14861" width="12.7109375" style="22" bestFit="1" customWidth="1"/>
    <col min="14862" max="14862" width="17.140625" style="22" bestFit="1" customWidth="1"/>
    <col min="14863" max="14863" width="11.7109375" style="22" bestFit="1" customWidth="1"/>
    <col min="14864" max="14865" width="11.42578125" style="22"/>
    <col min="14866" max="14866" width="18" style="22" bestFit="1" customWidth="1"/>
    <col min="14867" max="14867" width="13.42578125" style="22" customWidth="1"/>
    <col min="14868" max="14868" width="14.7109375" style="22" customWidth="1"/>
    <col min="14869" max="14869" width="17.28515625" style="22" bestFit="1" customWidth="1"/>
    <col min="14870" max="14870" width="11.42578125" style="22"/>
    <col min="14871" max="14871" width="12.28515625" style="22" bestFit="1" customWidth="1"/>
    <col min="14872" max="14872" width="24.85546875" style="22" customWidth="1"/>
    <col min="14873" max="14873" width="11.42578125" style="22"/>
    <col min="14874" max="14874" width="18" style="22" customWidth="1"/>
    <col min="14875" max="14875" width="14.85546875" style="22" bestFit="1" customWidth="1"/>
    <col min="14876" max="14877" width="11.7109375" style="22" bestFit="1" customWidth="1"/>
    <col min="14878" max="14878" width="21.7109375" style="22" bestFit="1" customWidth="1"/>
    <col min="14879" max="14879" width="20.5703125" style="22" bestFit="1" customWidth="1"/>
    <col min="14880" max="14880" width="17.140625" style="22" customWidth="1"/>
    <col min="14881" max="14881" width="25.7109375" style="22" bestFit="1" customWidth="1"/>
    <col min="14882" max="14882" width="21" style="22" customWidth="1"/>
    <col min="14883" max="14883" width="20.5703125" style="22" bestFit="1" customWidth="1"/>
    <col min="14884" max="14884" width="15.28515625" style="22" customWidth="1"/>
    <col min="14885" max="14885" width="12" style="22" bestFit="1" customWidth="1"/>
    <col min="14886" max="14887" width="11.42578125" style="22"/>
    <col min="14888" max="14888" width="14.85546875" style="22" bestFit="1" customWidth="1"/>
    <col min="14889" max="14889" width="14.85546875" style="22" customWidth="1"/>
    <col min="14890" max="14890" width="11.42578125" style="22"/>
    <col min="14891" max="14891" width="13.140625" style="22" bestFit="1" customWidth="1"/>
    <col min="14892" max="14892" width="12.85546875" style="22" bestFit="1" customWidth="1"/>
    <col min="14893" max="15103" width="11.42578125" style="22"/>
    <col min="15104" max="15104" width="21.85546875" style="22" customWidth="1"/>
    <col min="15105" max="15105" width="16.42578125" style="22" customWidth="1"/>
    <col min="15106" max="15106" width="2.7109375" style="22" customWidth="1"/>
    <col min="15107" max="15107" width="17.140625" style="22" customWidth="1"/>
    <col min="15108" max="15108" width="17.5703125" style="22" customWidth="1"/>
    <col min="15109" max="15109" width="20.140625" style="22" customWidth="1"/>
    <col min="15110" max="15110" width="17.5703125" style="22" customWidth="1"/>
    <col min="15111" max="15111" width="17.42578125" style="22" customWidth="1"/>
    <col min="15112" max="15112" width="14.5703125" style="22" customWidth="1"/>
    <col min="15113" max="15114" width="17.5703125" style="22" customWidth="1"/>
    <col min="15115" max="15115" width="18.85546875" style="22" bestFit="1" customWidth="1"/>
    <col min="15116" max="15116" width="12.140625" style="22" bestFit="1" customWidth="1"/>
    <col min="15117" max="15117" width="12.7109375" style="22" bestFit="1" customWidth="1"/>
    <col min="15118" max="15118" width="17.140625" style="22" bestFit="1" customWidth="1"/>
    <col min="15119" max="15119" width="11.7109375" style="22" bestFit="1" customWidth="1"/>
    <col min="15120" max="15121" width="11.42578125" style="22"/>
    <col min="15122" max="15122" width="18" style="22" bestFit="1" customWidth="1"/>
    <col min="15123" max="15123" width="13.42578125" style="22" customWidth="1"/>
    <col min="15124" max="15124" width="14.7109375" style="22" customWidth="1"/>
    <col min="15125" max="15125" width="17.28515625" style="22" bestFit="1" customWidth="1"/>
    <col min="15126" max="15126" width="11.42578125" style="22"/>
    <col min="15127" max="15127" width="12.28515625" style="22" bestFit="1" customWidth="1"/>
    <col min="15128" max="15128" width="24.85546875" style="22" customWidth="1"/>
    <col min="15129" max="15129" width="11.42578125" style="22"/>
    <col min="15130" max="15130" width="18" style="22" customWidth="1"/>
    <col min="15131" max="15131" width="14.85546875" style="22" bestFit="1" customWidth="1"/>
    <col min="15132" max="15133" width="11.7109375" style="22" bestFit="1" customWidth="1"/>
    <col min="15134" max="15134" width="21.7109375" style="22" bestFit="1" customWidth="1"/>
    <col min="15135" max="15135" width="20.5703125" style="22" bestFit="1" customWidth="1"/>
    <col min="15136" max="15136" width="17.140625" style="22" customWidth="1"/>
    <col min="15137" max="15137" width="25.7109375" style="22" bestFit="1" customWidth="1"/>
    <col min="15138" max="15138" width="21" style="22" customWidth="1"/>
    <col min="15139" max="15139" width="20.5703125" style="22" bestFit="1" customWidth="1"/>
    <col min="15140" max="15140" width="15.28515625" style="22" customWidth="1"/>
    <col min="15141" max="15141" width="12" style="22" bestFit="1" customWidth="1"/>
    <col min="15142" max="15143" width="11.42578125" style="22"/>
    <col min="15144" max="15144" width="14.85546875" style="22" bestFit="1" customWidth="1"/>
    <col min="15145" max="15145" width="14.85546875" style="22" customWidth="1"/>
    <col min="15146" max="15146" width="11.42578125" style="22"/>
    <col min="15147" max="15147" width="13.140625" style="22" bestFit="1" customWidth="1"/>
    <col min="15148" max="15148" width="12.85546875" style="22" bestFit="1" customWidth="1"/>
    <col min="15149" max="15359" width="11.42578125" style="22"/>
    <col min="15360" max="15360" width="21.85546875" style="22" customWidth="1"/>
    <col min="15361" max="15361" width="16.42578125" style="22" customWidth="1"/>
    <col min="15362" max="15362" width="2.7109375" style="22" customWidth="1"/>
    <col min="15363" max="15363" width="17.140625" style="22" customWidth="1"/>
    <col min="15364" max="15364" width="17.5703125" style="22" customWidth="1"/>
    <col min="15365" max="15365" width="20.140625" style="22" customWidth="1"/>
    <col min="15366" max="15366" width="17.5703125" style="22" customWidth="1"/>
    <col min="15367" max="15367" width="17.42578125" style="22" customWidth="1"/>
    <col min="15368" max="15368" width="14.5703125" style="22" customWidth="1"/>
    <col min="15369" max="15370" width="17.5703125" style="22" customWidth="1"/>
    <col min="15371" max="15371" width="18.85546875" style="22" bestFit="1" customWidth="1"/>
    <col min="15372" max="15372" width="12.140625" style="22" bestFit="1" customWidth="1"/>
    <col min="15373" max="15373" width="12.7109375" style="22" bestFit="1" customWidth="1"/>
    <col min="15374" max="15374" width="17.140625" style="22" bestFit="1" customWidth="1"/>
    <col min="15375" max="15375" width="11.7109375" style="22" bestFit="1" customWidth="1"/>
    <col min="15376" max="15377" width="11.42578125" style="22"/>
    <col min="15378" max="15378" width="18" style="22" bestFit="1" customWidth="1"/>
    <col min="15379" max="15379" width="13.42578125" style="22" customWidth="1"/>
    <col min="15380" max="15380" width="14.7109375" style="22" customWidth="1"/>
    <col min="15381" max="15381" width="17.28515625" style="22" bestFit="1" customWidth="1"/>
    <col min="15382" max="15382" width="11.42578125" style="22"/>
    <col min="15383" max="15383" width="12.28515625" style="22" bestFit="1" customWidth="1"/>
    <col min="15384" max="15384" width="24.85546875" style="22" customWidth="1"/>
    <col min="15385" max="15385" width="11.42578125" style="22"/>
    <col min="15386" max="15386" width="18" style="22" customWidth="1"/>
    <col min="15387" max="15387" width="14.85546875" style="22" bestFit="1" customWidth="1"/>
    <col min="15388" max="15389" width="11.7109375" style="22" bestFit="1" customWidth="1"/>
    <col min="15390" max="15390" width="21.7109375" style="22" bestFit="1" customWidth="1"/>
    <col min="15391" max="15391" width="20.5703125" style="22" bestFit="1" customWidth="1"/>
    <col min="15392" max="15392" width="17.140625" style="22" customWidth="1"/>
    <col min="15393" max="15393" width="25.7109375" style="22" bestFit="1" customWidth="1"/>
    <col min="15394" max="15394" width="21" style="22" customWidth="1"/>
    <col min="15395" max="15395" width="20.5703125" style="22" bestFit="1" customWidth="1"/>
    <col min="15396" max="15396" width="15.28515625" style="22" customWidth="1"/>
    <col min="15397" max="15397" width="12" style="22" bestFit="1" customWidth="1"/>
    <col min="15398" max="15399" width="11.42578125" style="22"/>
    <col min="15400" max="15400" width="14.85546875" style="22" bestFit="1" customWidth="1"/>
    <col min="15401" max="15401" width="14.85546875" style="22" customWidth="1"/>
    <col min="15402" max="15402" width="11.42578125" style="22"/>
    <col min="15403" max="15403" width="13.140625" style="22" bestFit="1" customWidth="1"/>
    <col min="15404" max="15404" width="12.85546875" style="22" bestFit="1" customWidth="1"/>
    <col min="15405" max="15615" width="11.42578125" style="22"/>
    <col min="15616" max="15616" width="21.85546875" style="22" customWidth="1"/>
    <col min="15617" max="15617" width="16.42578125" style="22" customWidth="1"/>
    <col min="15618" max="15618" width="2.7109375" style="22" customWidth="1"/>
    <col min="15619" max="15619" width="17.140625" style="22" customWidth="1"/>
    <col min="15620" max="15620" width="17.5703125" style="22" customWidth="1"/>
    <col min="15621" max="15621" width="20.140625" style="22" customWidth="1"/>
    <col min="15622" max="15622" width="17.5703125" style="22" customWidth="1"/>
    <col min="15623" max="15623" width="17.42578125" style="22" customWidth="1"/>
    <col min="15624" max="15624" width="14.5703125" style="22" customWidth="1"/>
    <col min="15625" max="15626" width="17.5703125" style="22" customWidth="1"/>
    <col min="15627" max="15627" width="18.85546875" style="22" bestFit="1" customWidth="1"/>
    <col min="15628" max="15628" width="12.140625" style="22" bestFit="1" customWidth="1"/>
    <col min="15629" max="15629" width="12.7109375" style="22" bestFit="1" customWidth="1"/>
    <col min="15630" max="15630" width="17.140625" style="22" bestFit="1" customWidth="1"/>
    <col min="15631" max="15631" width="11.7109375" style="22" bestFit="1" customWidth="1"/>
    <col min="15632" max="15633" width="11.42578125" style="22"/>
    <col min="15634" max="15634" width="18" style="22" bestFit="1" customWidth="1"/>
    <col min="15635" max="15635" width="13.42578125" style="22" customWidth="1"/>
    <col min="15636" max="15636" width="14.7109375" style="22" customWidth="1"/>
    <col min="15637" max="15637" width="17.28515625" style="22" bestFit="1" customWidth="1"/>
    <col min="15638" max="15638" width="11.42578125" style="22"/>
    <col min="15639" max="15639" width="12.28515625" style="22" bestFit="1" customWidth="1"/>
    <col min="15640" max="15640" width="24.85546875" style="22" customWidth="1"/>
    <col min="15641" max="15641" width="11.42578125" style="22"/>
    <col min="15642" max="15642" width="18" style="22" customWidth="1"/>
    <col min="15643" max="15643" width="14.85546875" style="22" bestFit="1" customWidth="1"/>
    <col min="15644" max="15645" width="11.7109375" style="22" bestFit="1" customWidth="1"/>
    <col min="15646" max="15646" width="21.7109375" style="22" bestFit="1" customWidth="1"/>
    <col min="15647" max="15647" width="20.5703125" style="22" bestFit="1" customWidth="1"/>
    <col min="15648" max="15648" width="17.140625" style="22" customWidth="1"/>
    <col min="15649" max="15649" width="25.7109375" style="22" bestFit="1" customWidth="1"/>
    <col min="15650" max="15650" width="21" style="22" customWidth="1"/>
    <col min="15651" max="15651" width="20.5703125" style="22" bestFit="1" customWidth="1"/>
    <col min="15652" max="15652" width="15.28515625" style="22" customWidth="1"/>
    <col min="15653" max="15653" width="12" style="22" bestFit="1" customWidth="1"/>
    <col min="15654" max="15655" width="11.42578125" style="22"/>
    <col min="15656" max="15656" width="14.85546875" style="22" bestFit="1" customWidth="1"/>
    <col min="15657" max="15657" width="14.85546875" style="22" customWidth="1"/>
    <col min="15658" max="15658" width="11.42578125" style="22"/>
    <col min="15659" max="15659" width="13.140625" style="22" bestFit="1" customWidth="1"/>
    <col min="15660" max="15660" width="12.85546875" style="22" bestFit="1" customWidth="1"/>
    <col min="15661" max="15871" width="11.42578125" style="22"/>
    <col min="15872" max="15872" width="21.85546875" style="22" customWidth="1"/>
    <col min="15873" max="15873" width="16.42578125" style="22" customWidth="1"/>
    <col min="15874" max="15874" width="2.7109375" style="22" customWidth="1"/>
    <col min="15875" max="15875" width="17.140625" style="22" customWidth="1"/>
    <col min="15876" max="15876" width="17.5703125" style="22" customWidth="1"/>
    <col min="15877" max="15877" width="20.140625" style="22" customWidth="1"/>
    <col min="15878" max="15878" width="17.5703125" style="22" customWidth="1"/>
    <col min="15879" max="15879" width="17.42578125" style="22" customWidth="1"/>
    <col min="15880" max="15880" width="14.5703125" style="22" customWidth="1"/>
    <col min="15881" max="15882" width="17.5703125" style="22" customWidth="1"/>
    <col min="15883" max="15883" width="18.85546875" style="22" bestFit="1" customWidth="1"/>
    <col min="15884" max="15884" width="12.140625" style="22" bestFit="1" customWidth="1"/>
    <col min="15885" max="15885" width="12.7109375" style="22" bestFit="1" customWidth="1"/>
    <col min="15886" max="15886" width="17.140625" style="22" bestFit="1" customWidth="1"/>
    <col min="15887" max="15887" width="11.7109375" style="22" bestFit="1" customWidth="1"/>
    <col min="15888" max="15889" width="11.42578125" style="22"/>
    <col min="15890" max="15890" width="18" style="22" bestFit="1" customWidth="1"/>
    <col min="15891" max="15891" width="13.42578125" style="22" customWidth="1"/>
    <col min="15892" max="15892" width="14.7109375" style="22" customWidth="1"/>
    <col min="15893" max="15893" width="17.28515625" style="22" bestFit="1" customWidth="1"/>
    <col min="15894" max="15894" width="11.42578125" style="22"/>
    <col min="15895" max="15895" width="12.28515625" style="22" bestFit="1" customWidth="1"/>
    <col min="15896" max="15896" width="24.85546875" style="22" customWidth="1"/>
    <col min="15897" max="15897" width="11.42578125" style="22"/>
    <col min="15898" max="15898" width="18" style="22" customWidth="1"/>
    <col min="15899" max="15899" width="14.85546875" style="22" bestFit="1" customWidth="1"/>
    <col min="15900" max="15901" width="11.7109375" style="22" bestFit="1" customWidth="1"/>
    <col min="15902" max="15902" width="21.7109375" style="22" bestFit="1" customWidth="1"/>
    <col min="15903" max="15903" width="20.5703125" style="22" bestFit="1" customWidth="1"/>
    <col min="15904" max="15904" width="17.140625" style="22" customWidth="1"/>
    <col min="15905" max="15905" width="25.7109375" style="22" bestFit="1" customWidth="1"/>
    <col min="15906" max="15906" width="21" style="22" customWidth="1"/>
    <col min="15907" max="15907" width="20.5703125" style="22" bestFit="1" customWidth="1"/>
    <col min="15908" max="15908" width="15.28515625" style="22" customWidth="1"/>
    <col min="15909" max="15909" width="12" style="22" bestFit="1" customWidth="1"/>
    <col min="15910" max="15911" width="11.42578125" style="22"/>
    <col min="15912" max="15912" width="14.85546875" style="22" bestFit="1" customWidth="1"/>
    <col min="15913" max="15913" width="14.85546875" style="22" customWidth="1"/>
    <col min="15914" max="15914" width="11.42578125" style="22"/>
    <col min="15915" max="15915" width="13.140625" style="22" bestFit="1" customWidth="1"/>
    <col min="15916" max="15916" width="12.85546875" style="22" bestFit="1" customWidth="1"/>
    <col min="15917" max="16127" width="11.42578125" style="22"/>
    <col min="16128" max="16128" width="21.85546875" style="22" customWidth="1"/>
    <col min="16129" max="16129" width="16.42578125" style="22" customWidth="1"/>
    <col min="16130" max="16130" width="2.7109375" style="22" customWidth="1"/>
    <col min="16131" max="16131" width="17.140625" style="22" customWidth="1"/>
    <col min="16132" max="16132" width="17.5703125" style="22" customWidth="1"/>
    <col min="16133" max="16133" width="20.140625" style="22" customWidth="1"/>
    <col min="16134" max="16134" width="17.5703125" style="22" customWidth="1"/>
    <col min="16135" max="16135" width="17.42578125" style="22" customWidth="1"/>
    <col min="16136" max="16136" width="14.5703125" style="22" customWidth="1"/>
    <col min="16137" max="16138" width="17.5703125" style="22" customWidth="1"/>
    <col min="16139" max="16139" width="18.85546875" style="22" bestFit="1" customWidth="1"/>
    <col min="16140" max="16140" width="12.140625" style="22" bestFit="1" customWidth="1"/>
    <col min="16141" max="16141" width="12.7109375" style="22" bestFit="1" customWidth="1"/>
    <col min="16142" max="16142" width="17.140625" style="22" bestFit="1" customWidth="1"/>
    <col min="16143" max="16143" width="11.7109375" style="22" bestFit="1" customWidth="1"/>
    <col min="16144" max="16145" width="11.42578125" style="22"/>
    <col min="16146" max="16146" width="18" style="22" bestFit="1" customWidth="1"/>
    <col min="16147" max="16147" width="13.42578125" style="22" customWidth="1"/>
    <col min="16148" max="16148" width="14.7109375" style="22" customWidth="1"/>
    <col min="16149" max="16149" width="17.28515625" style="22" bestFit="1" customWidth="1"/>
    <col min="16150" max="16150" width="11.42578125" style="22"/>
    <col min="16151" max="16151" width="12.28515625" style="22" bestFit="1" customWidth="1"/>
    <col min="16152" max="16152" width="24.85546875" style="22" customWidth="1"/>
    <col min="16153" max="16153" width="11.42578125" style="22"/>
    <col min="16154" max="16154" width="18" style="22" customWidth="1"/>
    <col min="16155" max="16155" width="14.85546875" style="22" bestFit="1" customWidth="1"/>
    <col min="16156" max="16157" width="11.7109375" style="22" bestFit="1" customWidth="1"/>
    <col min="16158" max="16158" width="21.7109375" style="22" bestFit="1" customWidth="1"/>
    <col min="16159" max="16159" width="20.5703125" style="22" bestFit="1" customWidth="1"/>
    <col min="16160" max="16160" width="17.140625" style="22" customWidth="1"/>
    <col min="16161" max="16161" width="25.7109375" style="22" bestFit="1" customWidth="1"/>
    <col min="16162" max="16162" width="21" style="22" customWidth="1"/>
    <col min="16163" max="16163" width="20.5703125" style="22" bestFit="1" customWidth="1"/>
    <col min="16164" max="16164" width="15.28515625" style="22" customWidth="1"/>
    <col min="16165" max="16165" width="12" style="22" bestFit="1" customWidth="1"/>
    <col min="16166" max="16167" width="11.42578125" style="22"/>
    <col min="16168" max="16168" width="14.85546875" style="22" bestFit="1" customWidth="1"/>
    <col min="16169" max="16169" width="14.85546875" style="22" customWidth="1"/>
    <col min="16170" max="16170" width="11.42578125" style="22"/>
    <col min="16171" max="16171" width="13.140625" style="22" bestFit="1" customWidth="1"/>
    <col min="16172" max="16172" width="12.85546875" style="22" bestFit="1" customWidth="1"/>
    <col min="16173" max="16384" width="11.42578125" style="22"/>
  </cols>
  <sheetData>
    <row r="1" spans="1:49" x14ac:dyDescent="0.25">
      <c r="A1" s="39"/>
      <c r="B1" s="39"/>
      <c r="C1" s="21"/>
      <c r="D1" s="21"/>
      <c r="E1" s="21"/>
      <c r="F1" s="21"/>
      <c r="G1" s="21"/>
      <c r="H1" s="20"/>
      <c r="I1" s="21"/>
      <c r="J1" s="21"/>
      <c r="K1" s="21"/>
      <c r="L1" s="21"/>
      <c r="M1" s="21"/>
      <c r="N1" s="21"/>
    </row>
    <row r="2" spans="1:49" x14ac:dyDescent="0.25">
      <c r="B2" s="85" t="s">
        <v>108</v>
      </c>
      <c r="J2" s="49"/>
      <c r="K2" s="49"/>
      <c r="L2" s="193"/>
      <c r="M2" s="193"/>
      <c r="N2" s="193"/>
      <c r="O2" s="193"/>
      <c r="P2" s="193"/>
      <c r="Q2" s="193"/>
      <c r="R2" s="193"/>
      <c r="S2" s="193"/>
      <c r="T2" s="94"/>
      <c r="U2" s="95"/>
      <c r="V2" s="50"/>
      <c r="W2" s="50"/>
      <c r="X2" s="50"/>
      <c r="Y2" s="45"/>
      <c r="Z2" s="41"/>
      <c r="AA2" s="41"/>
      <c r="AB2" s="45"/>
      <c r="AC2" s="45"/>
      <c r="AD2" s="45"/>
      <c r="AE2" s="45"/>
      <c r="AF2" s="45"/>
      <c r="AG2" s="45"/>
      <c r="AH2" s="45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9" x14ac:dyDescent="0.25">
      <c r="J3" s="49"/>
      <c r="K3" s="49"/>
      <c r="L3" s="49"/>
      <c r="M3" s="49"/>
      <c r="N3" s="49"/>
      <c r="O3" s="49"/>
      <c r="P3" s="49"/>
      <c r="Q3" s="49"/>
      <c r="R3" s="49"/>
      <c r="S3" s="49"/>
      <c r="T3" s="94"/>
      <c r="U3" s="95"/>
      <c r="V3" s="96"/>
      <c r="W3" s="50"/>
      <c r="X3" s="50"/>
      <c r="Y3" s="47"/>
      <c r="Z3" s="41"/>
      <c r="AA3" s="41"/>
      <c r="AB3" s="45"/>
      <c r="AC3" s="45"/>
      <c r="AD3" s="45"/>
      <c r="AE3" s="45"/>
      <c r="AF3" s="45"/>
      <c r="AG3" s="45"/>
      <c r="AH3" s="45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</row>
    <row r="4" spans="1:49" x14ac:dyDescent="0.25">
      <c r="C4" s="182" t="s">
        <v>106</v>
      </c>
      <c r="D4" s="184" t="s">
        <v>95</v>
      </c>
      <c r="E4" s="182" t="s">
        <v>107</v>
      </c>
      <c r="J4" s="97"/>
      <c r="K4" s="49"/>
      <c r="L4" s="53"/>
      <c r="M4" s="53"/>
      <c r="N4" s="53"/>
      <c r="O4" s="53"/>
      <c r="P4" s="53"/>
      <c r="Q4" s="53"/>
      <c r="R4" s="53"/>
      <c r="S4" s="53"/>
      <c r="T4" s="50"/>
      <c r="U4" s="96"/>
      <c r="V4" s="96"/>
      <c r="W4" s="98"/>
      <c r="X4" s="98"/>
      <c r="Y4" s="47"/>
      <c r="Z4" s="52"/>
      <c r="AA4" s="52"/>
      <c r="AB4" s="45"/>
      <c r="AC4" s="45"/>
      <c r="AD4" s="45"/>
      <c r="AE4" s="45"/>
      <c r="AF4" s="45"/>
      <c r="AG4" s="45"/>
      <c r="AH4" s="45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spans="1:49" x14ac:dyDescent="0.25">
      <c r="C5" s="183"/>
      <c r="D5" s="185"/>
      <c r="E5" s="183"/>
      <c r="J5" s="95"/>
      <c r="K5" s="49"/>
      <c r="L5" s="53"/>
      <c r="M5" s="53"/>
      <c r="N5" s="53"/>
      <c r="O5" s="53"/>
      <c r="P5" s="53"/>
      <c r="Q5" s="53"/>
      <c r="R5" s="53"/>
      <c r="S5" s="53"/>
      <c r="T5" s="50"/>
      <c r="U5" s="96"/>
      <c r="V5" s="96"/>
      <c r="W5" s="50"/>
      <c r="X5" s="50"/>
      <c r="Y5" s="47"/>
      <c r="Z5" s="52"/>
      <c r="AA5" s="52"/>
      <c r="AB5" s="45"/>
      <c r="AC5" s="45"/>
      <c r="AD5" s="45"/>
      <c r="AE5" s="45"/>
      <c r="AF5" s="45"/>
      <c r="AG5" s="45"/>
      <c r="AH5" s="45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spans="1:49" x14ac:dyDescent="0.25">
      <c r="B6" s="163" t="s">
        <v>109</v>
      </c>
      <c r="C6" s="46">
        <v>66254.540000000052</v>
      </c>
      <c r="D6" s="104"/>
      <c r="E6" s="46">
        <f>C6*(1+D6)</f>
        <v>66254.540000000052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52"/>
      <c r="U6" s="52"/>
      <c r="V6" s="52"/>
      <c r="W6" s="52"/>
      <c r="X6" s="52"/>
      <c r="Z6" s="99"/>
      <c r="AA6" s="99"/>
      <c r="AB6" s="96"/>
      <c r="AC6" s="41"/>
      <c r="AD6" s="41"/>
      <c r="AE6" s="41"/>
      <c r="AF6" s="96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pans="1:49" x14ac:dyDescent="0.25">
      <c r="B7" s="164" t="s">
        <v>126</v>
      </c>
      <c r="C7" s="46">
        <v>22348.109999999488</v>
      </c>
      <c r="D7" s="162">
        <f>+I14</f>
        <v>0.53466019811727894</v>
      </c>
      <c r="E7" s="46">
        <f>C7*(1+D7)</f>
        <v>34296.754920145955</v>
      </c>
      <c r="J7" s="49"/>
      <c r="K7" s="49"/>
      <c r="L7" s="49"/>
      <c r="M7" s="49"/>
      <c r="N7" s="53"/>
      <c r="O7" s="49"/>
      <c r="P7" s="49"/>
      <c r="Q7" s="49"/>
      <c r="R7" s="49"/>
      <c r="S7" s="49"/>
      <c r="T7" s="52"/>
      <c r="U7" s="52"/>
      <c r="V7" s="52"/>
      <c r="W7" s="52"/>
      <c r="X7" s="52"/>
      <c r="Z7" s="100"/>
      <c r="AA7" s="100"/>
      <c r="AB7" s="101"/>
      <c r="AC7" s="101"/>
      <c r="AD7" s="96"/>
      <c r="AE7" s="96"/>
      <c r="AF7" s="102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</row>
    <row r="8" spans="1:49" x14ac:dyDescent="0.25">
      <c r="C8" s="48">
        <f>SUM(C6:C7)</f>
        <v>88602.649999999543</v>
      </c>
      <c r="E8" s="48">
        <f>SUM(E6:E7)</f>
        <v>100551.294920146</v>
      </c>
      <c r="J8" s="49"/>
      <c r="K8" s="49"/>
      <c r="L8" s="49"/>
      <c r="M8" s="49"/>
      <c r="N8" s="49"/>
      <c r="O8" s="49"/>
      <c r="P8" s="49"/>
      <c r="Q8" s="49"/>
      <c r="R8" s="49"/>
      <c r="S8" s="53"/>
      <c r="T8" s="50"/>
      <c r="U8" s="52"/>
      <c r="V8" s="52"/>
      <c r="W8" s="52"/>
      <c r="X8" s="52"/>
    </row>
    <row r="9" spans="1:49" x14ac:dyDescent="0.25">
      <c r="J9" s="49"/>
      <c r="K9" s="49"/>
      <c r="L9" s="49"/>
      <c r="M9" s="49"/>
      <c r="N9" s="49"/>
      <c r="O9" s="49"/>
      <c r="P9" s="49"/>
      <c r="Q9" s="49"/>
      <c r="R9" s="49"/>
      <c r="S9" s="53"/>
      <c r="T9" s="52"/>
      <c r="U9" s="52"/>
      <c r="V9" s="52"/>
      <c r="W9" s="52"/>
      <c r="X9" s="52"/>
      <c r="Z9" s="85"/>
      <c r="AA9" s="85"/>
      <c r="AC9" s="85"/>
    </row>
    <row r="10" spans="1:49" x14ac:dyDescent="0.25">
      <c r="A10" s="39"/>
      <c r="B10" s="85" t="s">
        <v>92</v>
      </c>
      <c r="C10" s="21"/>
      <c r="D10" s="21"/>
      <c r="E10" s="21"/>
      <c r="F10" s="21"/>
      <c r="G10" s="21"/>
      <c r="H10" s="20"/>
      <c r="I10" s="21"/>
      <c r="J10" s="21"/>
      <c r="K10" s="21"/>
      <c r="L10" s="21"/>
      <c r="M10" s="21"/>
      <c r="N10" s="21"/>
      <c r="T10" s="41"/>
      <c r="U10" s="41"/>
      <c r="V10" s="41"/>
      <c r="W10" s="41"/>
    </row>
    <row r="11" spans="1:49" s="43" customFormat="1" x14ac:dyDescent="0.25">
      <c r="A11" s="72"/>
      <c r="B11" s="72"/>
      <c r="C11" s="73" t="s">
        <v>36</v>
      </c>
      <c r="D11" s="186" t="s">
        <v>115</v>
      </c>
      <c r="E11" s="186"/>
      <c r="F11" s="187"/>
      <c r="G11" s="74" t="s">
        <v>93</v>
      </c>
      <c r="H11" s="184" t="s">
        <v>94</v>
      </c>
      <c r="I11" s="184" t="s">
        <v>95</v>
      </c>
      <c r="J11" s="194" t="s">
        <v>96</v>
      </c>
      <c r="K11" s="196" t="s">
        <v>116</v>
      </c>
      <c r="L11" s="186"/>
      <c r="M11" s="187"/>
      <c r="N11" s="184" t="s">
        <v>117</v>
      </c>
      <c r="O11" s="186" t="s">
        <v>97</v>
      </c>
      <c r="P11" s="186"/>
      <c r="Q11" s="187"/>
      <c r="R11" s="74" t="s">
        <v>35</v>
      </c>
      <c r="S11" s="191" t="s">
        <v>98</v>
      </c>
      <c r="T11" s="42"/>
      <c r="U11" s="75"/>
      <c r="V11" s="42"/>
      <c r="W11" s="42"/>
    </row>
    <row r="12" spans="1:49" s="43" customFormat="1" x14ac:dyDescent="0.25">
      <c r="A12" s="72"/>
      <c r="B12" s="72"/>
      <c r="C12" s="160" t="s">
        <v>99</v>
      </c>
      <c r="D12" s="158" t="s">
        <v>100</v>
      </c>
      <c r="E12" s="158" t="s">
        <v>101</v>
      </c>
      <c r="F12" s="161" t="s">
        <v>102</v>
      </c>
      <c r="G12" s="76" t="s">
        <v>103</v>
      </c>
      <c r="H12" s="185"/>
      <c r="I12" s="185"/>
      <c r="J12" s="195"/>
      <c r="K12" s="73" t="s">
        <v>100</v>
      </c>
      <c r="L12" s="73" t="s">
        <v>101</v>
      </c>
      <c r="M12" s="73" t="s">
        <v>102</v>
      </c>
      <c r="N12" s="185"/>
      <c r="O12" s="73" t="s">
        <v>100</v>
      </c>
      <c r="P12" s="73" t="s">
        <v>101</v>
      </c>
      <c r="Q12" s="73" t="s">
        <v>102</v>
      </c>
      <c r="R12" s="76" t="s">
        <v>103</v>
      </c>
      <c r="S12" s="192"/>
      <c r="T12" s="42"/>
      <c r="U12" s="75"/>
      <c r="V12" s="42"/>
      <c r="W12" s="42"/>
    </row>
    <row r="13" spans="1:49" x14ac:dyDescent="0.25">
      <c r="B13" s="163" t="s">
        <v>104</v>
      </c>
      <c r="C13" s="77">
        <v>0.78720000000000001</v>
      </c>
      <c r="D13" s="81">
        <v>3340382.28</v>
      </c>
      <c r="E13" s="81">
        <v>91844.14</v>
      </c>
      <c r="F13" s="80">
        <f>-60%*D13</f>
        <v>-2004229.3679999998</v>
      </c>
      <c r="G13" s="80">
        <f>C13*(+D13+E13+F13)</f>
        <v>1124119.2793344001</v>
      </c>
      <c r="H13" s="81">
        <f>+G13*0.35</f>
        <v>393441.74776703998</v>
      </c>
      <c r="I13" s="78"/>
      <c r="J13" s="78">
        <f>H13*(1+I13)</f>
        <v>393441.74776703998</v>
      </c>
      <c r="K13" s="78">
        <v>-1275128.19</v>
      </c>
      <c r="L13" s="79">
        <v>-2209.41</v>
      </c>
      <c r="M13" s="80">
        <f>-60%*K13</f>
        <v>765076.91399999999</v>
      </c>
      <c r="N13" s="79">
        <v>-82541.375743301091</v>
      </c>
      <c r="O13" s="82">
        <v>-666389.39000000397</v>
      </c>
      <c r="P13" s="83">
        <v>-23696.080000000002</v>
      </c>
      <c r="Q13" s="84">
        <f>-60%*O13</f>
        <v>399833.63400000235</v>
      </c>
      <c r="R13" s="80">
        <f>SUM(K13:M13)+N13+SUM(O13:Q13)</f>
        <v>-885053.89774330263</v>
      </c>
      <c r="S13" s="44">
        <f>IF((G13+R13)&gt;0,0,(G13+R13))</f>
        <v>0</v>
      </c>
      <c r="T13" s="45"/>
      <c r="U13" s="45"/>
      <c r="V13" s="45"/>
      <c r="W13" s="45"/>
      <c r="AL13" s="85"/>
    </row>
    <row r="14" spans="1:49" x14ac:dyDescent="0.25">
      <c r="B14" s="164" t="s">
        <v>105</v>
      </c>
      <c r="C14" s="87">
        <v>0.76479999999999992</v>
      </c>
      <c r="D14" s="91">
        <v>1117827.8599999999</v>
      </c>
      <c r="E14" s="91">
        <v>0</v>
      </c>
      <c r="F14" s="90">
        <f>-60%*D14</f>
        <v>-670696.7159999999</v>
      </c>
      <c r="G14" s="90">
        <f>C14*(+D14+E14+F14)</f>
        <v>341965.89893119992</v>
      </c>
      <c r="H14" s="91">
        <f>+G14*0.35</f>
        <v>119688.06462591996</v>
      </c>
      <c r="I14" s="159">
        <v>0.53466019811727894</v>
      </c>
      <c r="J14" s="88">
        <f>H14*(1+I14)</f>
        <v>183680.50897108801</v>
      </c>
      <c r="K14" s="88">
        <v>-850000</v>
      </c>
      <c r="L14" s="89">
        <v>0</v>
      </c>
      <c r="M14" s="90">
        <f>-60%*K14</f>
        <v>510000</v>
      </c>
      <c r="N14" s="89">
        <v>-80673.732460817089</v>
      </c>
      <c r="O14" s="92">
        <v>-246000</v>
      </c>
      <c r="P14" s="89">
        <v>0</v>
      </c>
      <c r="Q14" s="93">
        <f t="shared" ref="Q14" si="0">-60%*O14</f>
        <v>147600</v>
      </c>
      <c r="R14" s="90">
        <f>SUM(K14:M14)+N14+SUM(O14:Q14)</f>
        <v>-519073.73246081709</v>
      </c>
      <c r="S14" s="55">
        <f>IF((G14+R14)&gt;0,0,(G14+R14))</f>
        <v>-177107.83352961717</v>
      </c>
      <c r="T14" s="45"/>
      <c r="U14" s="45"/>
      <c r="V14" s="45"/>
      <c r="W14" s="86"/>
      <c r="X14" s="47"/>
      <c r="AW14" s="47"/>
    </row>
    <row r="15" spans="1:49" x14ac:dyDescent="0.25">
      <c r="B15" s="39"/>
      <c r="C15" s="21"/>
      <c r="D15" s="91">
        <f>SUM(D13:D14)</f>
        <v>4458210.1399999997</v>
      </c>
      <c r="E15" s="91">
        <f>SUM(E13:E14)</f>
        <v>91844.14</v>
      </c>
      <c r="F15" s="90">
        <f>SUM(F13:F14)</f>
        <v>-2674926.0839999998</v>
      </c>
      <c r="G15" s="91">
        <f>SUM(G13:G14)</f>
        <v>1466085.1782656</v>
      </c>
      <c r="H15" s="91">
        <f>SUM(H13:H14)</f>
        <v>513129.81239295995</v>
      </c>
      <c r="I15" s="91"/>
      <c r="J15" s="91">
        <f t="shared" ref="J15:S15" si="1">SUM(J13:J14)</f>
        <v>577122.25673812802</v>
      </c>
      <c r="K15" s="88">
        <f t="shared" si="1"/>
        <v>-2125128.19</v>
      </c>
      <c r="L15" s="89">
        <f t="shared" si="1"/>
        <v>-2209.41</v>
      </c>
      <c r="M15" s="90">
        <f t="shared" si="1"/>
        <v>1275076.9139999999</v>
      </c>
      <c r="N15" s="91">
        <f t="shared" si="1"/>
        <v>-163215.10820411818</v>
      </c>
      <c r="O15" s="88">
        <f t="shared" si="1"/>
        <v>-912389.39000000397</v>
      </c>
      <c r="P15" s="89">
        <f t="shared" si="1"/>
        <v>-23696.080000000002</v>
      </c>
      <c r="Q15" s="90">
        <f t="shared" si="1"/>
        <v>547433.63400000241</v>
      </c>
      <c r="R15" s="91">
        <f t="shared" si="1"/>
        <v>-1404127.6302041197</v>
      </c>
      <c r="S15" s="55">
        <f t="shared" si="1"/>
        <v>-177107.83352961717</v>
      </c>
      <c r="T15" s="41"/>
      <c r="U15" s="41"/>
      <c r="V15" s="45"/>
      <c r="W15" s="41"/>
    </row>
    <row r="16" spans="1:49" x14ac:dyDescent="0.25">
      <c r="B16" s="39"/>
      <c r="D16" s="40"/>
      <c r="F16" s="40"/>
      <c r="G16" s="21"/>
      <c r="H16" s="21"/>
      <c r="I16" s="21"/>
      <c r="J16" s="21"/>
      <c r="K16" s="21"/>
      <c r="L16" s="21"/>
      <c r="M16" s="21"/>
      <c r="N16" s="21"/>
      <c r="T16" s="41"/>
      <c r="U16" s="41"/>
      <c r="V16" s="41"/>
      <c r="W16" s="41"/>
    </row>
    <row r="17" spans="2:31" x14ac:dyDescent="0.25">
      <c r="B17" s="22" t="s">
        <v>111</v>
      </c>
      <c r="L17" s="53"/>
      <c r="M17" s="53"/>
      <c r="N17" s="53"/>
      <c r="O17" s="49"/>
      <c r="P17" s="49"/>
      <c r="Q17" s="49"/>
      <c r="R17" s="49"/>
      <c r="S17" s="49"/>
      <c r="T17" s="52"/>
      <c r="U17" s="52"/>
      <c r="V17" s="52"/>
      <c r="W17" s="52"/>
      <c r="X17" s="52"/>
    </row>
    <row r="18" spans="2:31" x14ac:dyDescent="0.25">
      <c r="L18" s="53"/>
      <c r="M18" s="53"/>
      <c r="N18" s="53"/>
      <c r="O18" s="49"/>
      <c r="P18" s="53"/>
      <c r="Q18" s="53"/>
      <c r="R18" s="53"/>
      <c r="S18" s="53"/>
      <c r="T18" s="50"/>
      <c r="U18" s="50"/>
      <c r="V18" s="52"/>
      <c r="W18" s="52"/>
      <c r="X18" s="52"/>
      <c r="AE18" s="45"/>
    </row>
    <row r="19" spans="2:31" x14ac:dyDescent="0.25">
      <c r="B19" s="43"/>
      <c r="C19" s="103" t="s">
        <v>121</v>
      </c>
      <c r="D19" s="104" t="s">
        <v>112</v>
      </c>
      <c r="E19" s="103" t="s">
        <v>127</v>
      </c>
      <c r="F19" s="188" t="s">
        <v>94</v>
      </c>
      <c r="G19" s="105" t="s">
        <v>119</v>
      </c>
      <c r="H19" s="103" t="s">
        <v>127</v>
      </c>
      <c r="I19" s="104" t="s">
        <v>113</v>
      </c>
      <c r="J19" s="106" t="s">
        <v>119</v>
      </c>
      <c r="K19" s="103" t="s">
        <v>121</v>
      </c>
      <c r="L19" s="53"/>
      <c r="M19" s="53"/>
      <c r="N19" s="53"/>
      <c r="O19" s="49"/>
      <c r="P19" s="49"/>
      <c r="Q19" s="49"/>
      <c r="R19" s="49"/>
      <c r="S19" s="49"/>
      <c r="T19" s="52"/>
      <c r="U19" s="52"/>
      <c r="V19" s="52"/>
      <c r="W19" s="52"/>
      <c r="X19" s="52"/>
    </row>
    <row r="20" spans="2:31" x14ac:dyDescent="0.25">
      <c r="B20" s="43"/>
      <c r="C20" s="107">
        <v>2018</v>
      </c>
      <c r="D20" s="54">
        <v>2019</v>
      </c>
      <c r="E20" s="108" t="s">
        <v>118</v>
      </c>
      <c r="F20" s="189"/>
      <c r="G20" s="109" t="s">
        <v>114</v>
      </c>
      <c r="H20" s="108" t="s">
        <v>120</v>
      </c>
      <c r="I20" s="51" t="s">
        <v>35</v>
      </c>
      <c r="J20" s="110" t="s">
        <v>98</v>
      </c>
      <c r="K20" s="111">
        <v>2019</v>
      </c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</row>
    <row r="21" spans="2:31" x14ac:dyDescent="0.25">
      <c r="B21" s="163" t="s">
        <v>109</v>
      </c>
      <c r="C21" s="44">
        <v>750000</v>
      </c>
      <c r="D21" s="44">
        <f>+E6</f>
        <v>66254.540000000052</v>
      </c>
      <c r="E21" s="44">
        <f>SUM(C21:D21)</f>
        <v>816254.54</v>
      </c>
      <c r="F21" s="44">
        <f>+J13</f>
        <v>393441.74776703998</v>
      </c>
      <c r="G21" s="44">
        <f>IF((F21-E21)&gt;0,0,(F21-E21))</f>
        <v>-422812.79223296006</v>
      </c>
      <c r="H21" s="44">
        <f>+E21+G21</f>
        <v>393441.74776703998</v>
      </c>
      <c r="I21" s="44">
        <f>-S13</f>
        <v>0</v>
      </c>
      <c r="J21" s="46">
        <f>IF(I21&gt;H21,-H21,-I21)</f>
        <v>0</v>
      </c>
      <c r="K21" s="46">
        <f>+H21+J21</f>
        <v>393441.74776703998</v>
      </c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</row>
    <row r="22" spans="2:31" x14ac:dyDescent="0.25">
      <c r="B22" s="164" t="s">
        <v>110</v>
      </c>
      <c r="C22" s="46">
        <v>550000</v>
      </c>
      <c r="D22" s="46">
        <f>+E7</f>
        <v>34296.754920145955</v>
      </c>
      <c r="E22" s="46">
        <f>SUM(C22:D22)</f>
        <v>584296.75492014596</v>
      </c>
      <c r="F22" s="46">
        <f>+J14</f>
        <v>183680.50897108801</v>
      </c>
      <c r="G22" s="46">
        <f>IF((F22-E22)&gt;0,0,(F22-E22))</f>
        <v>-400616.24594905798</v>
      </c>
      <c r="H22" s="46">
        <f>+E22+G22</f>
        <v>183680.50897108798</v>
      </c>
      <c r="I22" s="46">
        <f>-S14</f>
        <v>177107.83352961717</v>
      </c>
      <c r="J22" s="46">
        <f>IF(I22&gt;H22,-H22,-I22)</f>
        <v>-177107.83352961717</v>
      </c>
      <c r="K22" s="46">
        <f>+H22+J22</f>
        <v>6572.6754414708121</v>
      </c>
      <c r="L22" s="112"/>
      <c r="M22" s="56"/>
      <c r="N22" s="56"/>
      <c r="O22" s="56"/>
      <c r="P22" s="56"/>
      <c r="Q22" s="56"/>
      <c r="R22" s="56"/>
      <c r="S22" s="56"/>
      <c r="T22" s="41"/>
      <c r="U22" s="41"/>
    </row>
    <row r="23" spans="2:31" x14ac:dyDescent="0.25">
      <c r="B23" s="52"/>
      <c r="C23" s="48">
        <f t="shared" ref="C23:K23" si="2">SUM(C21:C22)</f>
        <v>1300000</v>
      </c>
      <c r="D23" s="48">
        <f t="shared" si="2"/>
        <v>100551.294920146</v>
      </c>
      <c r="E23" s="48">
        <f t="shared" si="2"/>
        <v>1400551.294920146</v>
      </c>
      <c r="F23" s="48">
        <f t="shared" si="2"/>
        <v>577122.25673812802</v>
      </c>
      <c r="G23" s="48">
        <f t="shared" si="2"/>
        <v>-823429.03818201809</v>
      </c>
      <c r="H23" s="48">
        <f t="shared" si="2"/>
        <v>577122.25673812791</v>
      </c>
      <c r="I23" s="48">
        <f t="shared" si="2"/>
        <v>177107.83352961717</v>
      </c>
      <c r="J23" s="48">
        <f t="shared" si="2"/>
        <v>-177107.83352961717</v>
      </c>
      <c r="K23" s="48">
        <f t="shared" si="2"/>
        <v>400014.42320851079</v>
      </c>
      <c r="L23" s="56"/>
      <c r="M23" s="56"/>
      <c r="N23" s="56"/>
      <c r="O23" s="56"/>
      <c r="P23" s="56"/>
      <c r="Q23" s="56"/>
      <c r="R23" s="56"/>
      <c r="S23" s="56"/>
      <c r="T23" s="113"/>
      <c r="U23" s="41"/>
    </row>
    <row r="24" spans="2:31" x14ac:dyDescent="0.25">
      <c r="B24" s="52"/>
      <c r="C24" s="57"/>
      <c r="D24" s="57"/>
      <c r="E24" s="57"/>
      <c r="F24" s="57"/>
      <c r="G24" s="57"/>
      <c r="H24" s="57"/>
      <c r="I24" s="57"/>
      <c r="J24" s="57"/>
      <c r="K24" s="57"/>
      <c r="L24" s="56"/>
      <c r="M24" s="56"/>
      <c r="N24" s="56"/>
      <c r="O24" s="56"/>
      <c r="P24" s="56"/>
      <c r="Q24" s="56"/>
      <c r="R24" s="56"/>
      <c r="S24" s="56"/>
      <c r="T24" s="113"/>
      <c r="U24" s="41"/>
    </row>
    <row r="25" spans="2:31" x14ac:dyDescent="0.25">
      <c r="B25" s="52"/>
      <c r="C25" s="57"/>
      <c r="D25" s="57"/>
      <c r="E25" s="57"/>
      <c r="F25" s="57"/>
      <c r="G25" s="57"/>
      <c r="H25" s="57"/>
      <c r="I25" s="57"/>
      <c r="J25" s="57"/>
      <c r="K25" s="57"/>
      <c r="L25" s="56"/>
      <c r="M25" s="56"/>
      <c r="N25" s="56"/>
      <c r="O25" s="56"/>
      <c r="P25" s="56"/>
      <c r="Q25" s="56"/>
      <c r="R25" s="56"/>
      <c r="S25" s="56"/>
      <c r="T25" s="113"/>
      <c r="U25" s="41"/>
    </row>
    <row r="26" spans="2:31" x14ac:dyDescent="0.25">
      <c r="B26" s="52"/>
      <c r="C26" s="57"/>
      <c r="D26" s="57"/>
      <c r="E26" s="57"/>
      <c r="F26" s="57"/>
      <c r="G26" s="57"/>
      <c r="H26" s="57"/>
      <c r="I26" s="57"/>
      <c r="J26" s="57"/>
      <c r="K26" s="57"/>
      <c r="L26" s="56"/>
      <c r="M26" s="56"/>
      <c r="N26" s="56"/>
      <c r="O26" s="56"/>
      <c r="P26" s="56"/>
      <c r="Q26" s="56"/>
      <c r="R26" s="56"/>
      <c r="S26" s="56"/>
      <c r="T26" s="113"/>
      <c r="U26" s="41"/>
    </row>
    <row r="27" spans="2:31" x14ac:dyDescent="0.25">
      <c r="B27" s="52"/>
      <c r="C27" s="57"/>
      <c r="D27" s="57"/>
      <c r="E27" s="57"/>
      <c r="F27" s="57"/>
      <c r="G27" s="57"/>
      <c r="H27" s="57"/>
      <c r="I27" s="57"/>
      <c r="J27" s="57"/>
      <c r="K27" s="57"/>
      <c r="L27" s="56"/>
      <c r="M27" s="56"/>
      <c r="N27" s="56"/>
      <c r="O27" s="56"/>
      <c r="P27" s="56"/>
      <c r="Q27" s="56"/>
      <c r="R27" s="56"/>
      <c r="S27" s="56"/>
      <c r="T27" s="113"/>
      <c r="U27" s="41"/>
    </row>
    <row r="28" spans="2:31" x14ac:dyDescent="0.25">
      <c r="B28" s="52"/>
      <c r="C28" s="57"/>
      <c r="D28" s="57"/>
      <c r="E28" s="57"/>
      <c r="F28" s="57"/>
      <c r="G28" s="57"/>
      <c r="H28" s="57"/>
      <c r="I28" s="57"/>
      <c r="J28" s="57"/>
      <c r="K28" s="57"/>
      <c r="L28" s="56"/>
      <c r="M28" s="56"/>
      <c r="N28" s="56"/>
      <c r="O28" s="56"/>
      <c r="P28" s="56"/>
      <c r="Q28" s="56"/>
      <c r="R28" s="56"/>
      <c r="S28" s="56"/>
      <c r="T28" s="113"/>
      <c r="U28" s="41"/>
    </row>
    <row r="29" spans="2:31" x14ac:dyDescent="0.25"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41"/>
      <c r="U29" s="41"/>
    </row>
    <row r="30" spans="2:31" x14ac:dyDescent="0.25">
      <c r="J30" s="56"/>
      <c r="K30" s="56"/>
      <c r="L30" s="190"/>
      <c r="M30" s="190"/>
      <c r="N30" s="190"/>
      <c r="O30" s="190"/>
      <c r="P30" s="190"/>
      <c r="Q30" s="190"/>
      <c r="R30" s="190"/>
      <c r="S30" s="190"/>
      <c r="T30" s="113"/>
      <c r="U30" s="41"/>
    </row>
    <row r="31" spans="2:31" x14ac:dyDescent="0.25"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113"/>
      <c r="U31" s="41"/>
    </row>
    <row r="32" spans="2:31" x14ac:dyDescent="0.25">
      <c r="J32" s="114"/>
      <c r="K32" s="56"/>
      <c r="L32" s="53"/>
      <c r="M32" s="53"/>
      <c r="N32" s="57"/>
      <c r="O32" s="57"/>
      <c r="P32" s="53"/>
      <c r="Q32" s="53"/>
      <c r="R32" s="57"/>
      <c r="S32" s="57"/>
      <c r="T32" s="45"/>
      <c r="U32" s="41"/>
    </row>
    <row r="33" spans="10:21" x14ac:dyDescent="0.25">
      <c r="J33" s="115"/>
      <c r="K33" s="56"/>
      <c r="L33" s="53"/>
      <c r="M33" s="53"/>
      <c r="N33" s="57"/>
      <c r="O33" s="57"/>
      <c r="P33" s="53"/>
      <c r="Q33" s="53"/>
      <c r="R33" s="57"/>
      <c r="S33" s="57"/>
      <c r="T33" s="45"/>
      <c r="U33" s="41"/>
    </row>
    <row r="34" spans="10:21" x14ac:dyDescent="0.25">
      <c r="J34" s="115"/>
      <c r="K34" s="56"/>
      <c r="L34" s="53"/>
      <c r="M34" s="53"/>
      <c r="N34" s="57"/>
      <c r="O34" s="57"/>
      <c r="P34" s="53"/>
      <c r="Q34" s="53"/>
      <c r="R34" s="57"/>
      <c r="S34" s="57"/>
      <c r="T34" s="45"/>
      <c r="U34" s="41"/>
    </row>
    <row r="35" spans="10:21" x14ac:dyDescent="0.25"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1"/>
      <c r="U35" s="41"/>
    </row>
    <row r="36" spans="10:21" x14ac:dyDescent="0.25"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41"/>
      <c r="U36" s="41"/>
    </row>
    <row r="37" spans="10:21" x14ac:dyDescent="0.25"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41"/>
      <c r="U37" s="41"/>
    </row>
    <row r="38" spans="10:21" x14ac:dyDescent="0.25"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1"/>
      <c r="U38" s="41"/>
    </row>
    <row r="39" spans="10:21" x14ac:dyDescent="0.25"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41"/>
      <c r="U39" s="41"/>
    </row>
    <row r="40" spans="10:21" x14ac:dyDescent="0.25"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41"/>
      <c r="U40" s="41"/>
    </row>
    <row r="41" spans="10:21" x14ac:dyDescent="0.25"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41"/>
      <c r="U41" s="41"/>
    </row>
    <row r="42" spans="10:21" x14ac:dyDescent="0.25"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41"/>
      <c r="U42" s="41"/>
    </row>
  </sheetData>
  <mergeCells count="16">
    <mergeCell ref="L2:O2"/>
    <mergeCell ref="P2:S2"/>
    <mergeCell ref="I11:I12"/>
    <mergeCell ref="J11:J12"/>
    <mergeCell ref="K11:M11"/>
    <mergeCell ref="N11:N12"/>
    <mergeCell ref="F19:F20"/>
    <mergeCell ref="L30:O30"/>
    <mergeCell ref="P30:S30"/>
    <mergeCell ref="O11:Q11"/>
    <mergeCell ref="S11:S12"/>
    <mergeCell ref="C4:C5"/>
    <mergeCell ref="D4:D5"/>
    <mergeCell ref="E4:E5"/>
    <mergeCell ref="D11:F11"/>
    <mergeCell ref="H11:H12"/>
  </mergeCells>
  <pageMargins left="0.7" right="0.7" top="0.75" bottom="0.75" header="0.3" footer="0.3"/>
  <ignoredErrors>
    <ignoredError sqref="C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PPNC</vt:lpstr>
      <vt:lpstr>PRC</vt:lpstr>
      <vt:lpstr>PPPLoP</vt:lpstr>
      <vt:lpstr>IBNR</vt:lpstr>
      <vt:lpstr>PGILS</vt:lpstr>
      <vt:lpstr>Estabilización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Maite</cp:lastModifiedBy>
  <dcterms:created xsi:type="dcterms:W3CDTF">2017-02-01T15:13:23Z</dcterms:created>
  <dcterms:modified xsi:type="dcterms:W3CDTF">2020-10-09T08:26:50Z</dcterms:modified>
</cp:coreProperties>
</file>